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55" windowHeight="10530" tabRatio="692" activeTab="0"/>
  </bookViews>
  <sheets>
    <sheet name="１　労働力" sheetId="1" r:id="rId1"/>
    <sheet name="自給飼料・排泄物" sheetId="2" r:id="rId2"/>
    <sheet name="農業用施設・借入金" sheetId="3" r:id="rId3"/>
    <sheet name="２　飼養規模" sheetId="4" r:id="rId4"/>
    <sheet name="３　経営実績" sheetId="5" r:id="rId5"/>
    <sheet name="４　当期収入" sheetId="6" r:id="rId6"/>
    <sheet name="５　当期生産費用" sheetId="7" r:id="rId7"/>
    <sheet name="６　損益計算書" sheetId="8" r:id="rId8"/>
  </sheets>
  <definedNames>
    <definedName name="_xlnm.Print_Area" localSheetId="4">'３　経営実績'!$A$1:$I$51</definedName>
    <definedName name="_xlnm.Print_Area" localSheetId="5">'４　当期収入'!$A$1:$G$21</definedName>
    <definedName name="_xlnm.Print_Area" localSheetId="6">'５　当期生産費用'!$A$1:$I$38</definedName>
    <definedName name="_xlnm.Print_Area" localSheetId="7">'６　損益計算書'!$A$1:$H$39</definedName>
    <definedName name="_xlnm.Print_Area" localSheetId="1">'自給飼料・排泄物'!$A$1:$H$37</definedName>
  </definedNames>
  <calcPr fullCalcOnLoad="1"/>
</workbook>
</file>

<file path=xl/sharedStrings.xml><?xml version="1.0" encoding="utf-8"?>
<sst xmlns="http://schemas.openxmlformats.org/spreadsheetml/2006/main" count="669" uniqueCount="519">
  <si>
    <t>経産牛平均飼養頭数</t>
  </si>
  <si>
    <t>年間総販売乳量</t>
  </si>
  <si>
    <t>年間肥育牛販売頭数</t>
  </si>
  <si>
    <t>収 益 性</t>
  </si>
  <si>
    <t>酪農部門年間総所得</t>
  </si>
  <si>
    <t>円</t>
  </si>
  <si>
    <t>経産牛１頭当たり年間所得</t>
  </si>
  <si>
    <t>所 得 率</t>
  </si>
  <si>
    <t>％</t>
  </si>
  <si>
    <t>経産牛１頭当たり</t>
  </si>
  <si>
    <t>部門収入</t>
  </si>
  <si>
    <t xml:space="preserve">    うち牛乳販売収入 </t>
  </si>
  <si>
    <t>売上原価</t>
  </si>
  <si>
    <t xml:space="preserve">    うち購入飼料費</t>
  </si>
  <si>
    <t xml:space="preserve">    うち労  働  費</t>
  </si>
  <si>
    <t xml:space="preserve">    うち減価償却費</t>
  </si>
  <si>
    <t>生 産 性</t>
  </si>
  <si>
    <t>牛乳生産</t>
  </si>
  <si>
    <t>経産牛１頭当たり年間産乳量</t>
  </si>
  <si>
    <t>平均分娩間隔</t>
  </si>
  <si>
    <t>ヵ月</t>
  </si>
  <si>
    <t>受胎に要した種付回数</t>
  </si>
  <si>
    <t>回</t>
  </si>
  <si>
    <t>牛乳１ｋｇ当たり平均価格</t>
  </si>
  <si>
    <t>円</t>
  </si>
  <si>
    <t>乳　脂　率</t>
  </si>
  <si>
    <t>無脂乳固形分率</t>
  </si>
  <si>
    <t>体 細 胞 数</t>
  </si>
  <si>
    <t>借入地依存率</t>
  </si>
  <si>
    <t>飼料ＴＤＮ自給率</t>
  </si>
  <si>
    <t>乳飼比（育成・その他含む）</t>
  </si>
  <si>
    <t>経産牛１頭当たり投下労働時間</t>
  </si>
  <si>
    <t>時間</t>
  </si>
  <si>
    <t>安全性</t>
  </si>
  <si>
    <t>総借入金残高 （期末時）</t>
  </si>
  <si>
    <t>経産牛１頭当たり借入金残高 （期末時）</t>
  </si>
  <si>
    <t>経産牛１頭当たり年間借入金償還負担額</t>
  </si>
  <si>
    <t xml:space="preserve">家族・構成員 </t>
  </si>
  <si>
    <t xml:space="preserve">雇用・従業員 </t>
  </si>
  <si>
    <t>労働時間
（畜産）</t>
  </si>
  <si>
    <t>区         分</t>
  </si>
  <si>
    <t>種     付     料</t>
  </si>
  <si>
    <t>も   と   畜   費</t>
  </si>
  <si>
    <t>購 入 飼 料 費</t>
  </si>
  <si>
    <t>自 給 飼 料 費</t>
  </si>
  <si>
    <t>敷     料     費</t>
  </si>
  <si>
    <t>労働費</t>
  </si>
  <si>
    <t xml:space="preserve">  計</t>
  </si>
  <si>
    <t>診療・医薬品費</t>
  </si>
  <si>
    <t>光  熱  水  費</t>
  </si>
  <si>
    <t>燃  料  費</t>
  </si>
  <si>
    <t>減価償却費</t>
  </si>
  <si>
    <t>家  畜</t>
  </si>
  <si>
    <t>建物・構築物</t>
  </si>
  <si>
    <t>機器具・車輌</t>
  </si>
  <si>
    <t>修 繕 費</t>
  </si>
  <si>
    <t>小農具費</t>
  </si>
  <si>
    <t>消耗諸材料費</t>
  </si>
  <si>
    <t>賃料料金その他</t>
  </si>
  <si>
    <t>当期生産費用合計</t>
  </si>
  <si>
    <t>期首飼養牛評価額</t>
  </si>
  <si>
    <t>期中経産牛振替額</t>
  </si>
  <si>
    <t>期末飼養牛評価額</t>
  </si>
  <si>
    <t>肥育牛販売時評価額</t>
  </si>
  <si>
    <t>副産物価額</t>
  </si>
  <si>
    <t>差引生産原価</t>
  </si>
  <si>
    <t>3.5％換算100ｋｇ当たり生産原価</t>
  </si>
  <si>
    <t>当期生産費用</t>
  </si>
  <si>
    <t>総額</t>
  </si>
  <si>
    <t>経産牛
１頭当たり</t>
  </si>
  <si>
    <t>売 上 高</t>
  </si>
  <si>
    <t>そ  の  他</t>
  </si>
  <si>
    <t xml:space="preserve">    計</t>
  </si>
  <si>
    <t>期首飼養牛評価額</t>
  </si>
  <si>
    <t>他部門利用堆肥評価額</t>
  </si>
  <si>
    <t>売   上   原   価</t>
  </si>
  <si>
    <t>売  上  総  利  益</t>
  </si>
  <si>
    <t>販売経費</t>
  </si>
  <si>
    <t>共済掛金</t>
  </si>
  <si>
    <t>租税公課諸負担</t>
  </si>
  <si>
    <t xml:space="preserve">     計</t>
  </si>
  <si>
    <t>営  業  利  益</t>
  </si>
  <si>
    <t>営業外収益</t>
  </si>
  <si>
    <t>受取利息</t>
  </si>
  <si>
    <t>奨励金・補填金</t>
  </si>
  <si>
    <t>経産牛処分益</t>
  </si>
  <si>
    <t>営業外費用</t>
  </si>
  <si>
    <t>支払利子</t>
  </si>
  <si>
    <t>価格安定積立金</t>
  </si>
  <si>
    <t>支払地代</t>
  </si>
  <si>
    <t>経産牛処分損</t>
  </si>
  <si>
    <t>経常利益</t>
  </si>
  <si>
    <t>経常所得</t>
  </si>
  <si>
    <t>（円）</t>
  </si>
  <si>
    <t>売上高経常利益率</t>
  </si>
  <si>
    <t>家族（構成員）１人当たり経常所得</t>
  </si>
  <si>
    <t>受取共済金</t>
  </si>
  <si>
    <t>補給金</t>
  </si>
  <si>
    <t>奨励金</t>
  </si>
  <si>
    <t>雑収入</t>
  </si>
  <si>
    <t>還付金</t>
  </si>
  <si>
    <t>運賃返還・手当等</t>
  </si>
  <si>
    <t>飼料関係（補給金・調整金・奨励金）</t>
  </si>
  <si>
    <t>飼料用稲補助金</t>
  </si>
  <si>
    <t>助成金・補助金</t>
  </si>
  <si>
    <t>生乳100ｋｇ当たり生産原価</t>
  </si>
  <si>
    <t>飼料生産</t>
  </si>
  <si>
    <t>実面積</t>
  </si>
  <si>
    <t>労働付加価値（経常利益＋労賃）</t>
  </si>
  <si>
    <t>労働力１人当たり労働付加価値</t>
  </si>
  <si>
    <t>家族（構成員）１人当たり労働付加価値</t>
  </si>
  <si>
    <t>労働効率（労働付加価値時間単価）</t>
  </si>
  <si>
    <t>人</t>
  </si>
  <si>
    <t>日</t>
  </si>
  <si>
    <t>事務費・その他</t>
  </si>
  <si>
    <t>産</t>
  </si>
  <si>
    <t>平均産次数（期末）</t>
  </si>
  <si>
    <t>平均産次数（期首）</t>
  </si>
  <si>
    <t>他部門所得</t>
  </si>
  <si>
    <t>水稲</t>
  </si>
  <si>
    <t>畑作</t>
  </si>
  <si>
    <t>千円</t>
  </si>
  <si>
    <t>和牛生畜</t>
  </si>
  <si>
    <t>産直</t>
  </si>
  <si>
    <t>加工</t>
  </si>
  <si>
    <t>　計</t>
  </si>
  <si>
    <t>その他</t>
  </si>
  <si>
    <t>労働生産・収益性</t>
  </si>
  <si>
    <t>人</t>
  </si>
  <si>
    <t>人</t>
  </si>
  <si>
    <t>頭</t>
  </si>
  <si>
    <t>㎏</t>
  </si>
  <si>
    <t>頭</t>
  </si>
  <si>
    <t>頭</t>
  </si>
  <si>
    <t>頭</t>
  </si>
  <si>
    <t>㎏</t>
  </si>
  <si>
    <t>万個/ml</t>
  </si>
  <si>
    <t>％</t>
  </si>
  <si>
    <t>^-</t>
  </si>
  <si>
    <t>備考</t>
  </si>
  <si>
    <t>＜労働従事人数（構成員） ＞</t>
  </si>
  <si>
    <t>＜労働日数/１人（構成員） ＞</t>
  </si>
  <si>
    <t>生産部門</t>
  </si>
  <si>
    <t>加工販売部門</t>
  </si>
  <si>
    <t>酪農部門収入</t>
  </si>
  <si>
    <t>牧草販売</t>
  </si>
  <si>
    <t>共済金</t>
  </si>
  <si>
    <t>奨励金・補てん金等</t>
  </si>
  <si>
    <t>その他収入（作業請負等）</t>
  </si>
  <si>
    <t>計</t>
  </si>
  <si>
    <t>項目</t>
  </si>
  <si>
    <t>生産費用</t>
  </si>
  <si>
    <t>乳蛋白質率</t>
  </si>
  <si>
    <t>経営実績年
（　　　　　年）</t>
  </si>
  <si>
    <t>経営比較対象年
（　　　　　年）</t>
  </si>
  <si>
    <t>県比較値
（　　　　　年）</t>
  </si>
  <si>
    <t>家族・構成員</t>
  </si>
  <si>
    <t>雇用・従業員</t>
  </si>
  <si>
    <t>加工販売部門</t>
  </si>
  <si>
    <t>補助金等</t>
  </si>
  <si>
    <t>平均</t>
  </si>
  <si>
    <t>期首</t>
  </si>
  <si>
    <t>期末</t>
  </si>
  <si>
    <t>死亡・廃用</t>
  </si>
  <si>
    <t>経産牛</t>
  </si>
  <si>
    <t>育成牛</t>
  </si>
  <si>
    <t>乳用種</t>
  </si>
  <si>
    <t>交雑種</t>
  </si>
  <si>
    <t>肥育牛</t>
  </si>
  <si>
    <t>肉用種</t>
  </si>
  <si>
    <t>子牛・育成牛(ヌレ子含む)販売価額</t>
  </si>
  <si>
    <t>販売・一般管理</t>
  </si>
  <si>
    <t>経営概要</t>
  </si>
  <si>
    <t>a</t>
  </si>
  <si>
    <t>総額（円）</t>
  </si>
  <si>
    <t>総額(円)</t>
  </si>
  <si>
    <t>備考</t>
  </si>
  <si>
    <r>
      <t xml:space="preserve">労働力員数
</t>
    </r>
    <r>
      <rPr>
        <sz val="11"/>
        <rFont val="ＭＳ 明朝"/>
        <family val="1"/>
      </rPr>
      <t>(畜産・2000hr換算)</t>
    </r>
  </si>
  <si>
    <t>役員報酬</t>
  </si>
  <si>
    <t>加工・販売部門収入</t>
  </si>
  <si>
    <t>加工部門経費</t>
  </si>
  <si>
    <t>販売部門経費</t>
  </si>
  <si>
    <t>家族・構成員</t>
  </si>
  <si>
    <t>区分</t>
  </si>
  <si>
    <t>経営主との続柄</t>
  </si>
  <si>
    <t>年間従事</t>
  </si>
  <si>
    <r>
      <t>日数</t>
    </r>
    <r>
      <rPr>
        <sz val="11"/>
        <rFont val="Century"/>
        <family val="1"/>
      </rPr>
      <t>(</t>
    </r>
    <r>
      <rPr>
        <sz val="11"/>
        <rFont val="ＭＳ 明朝"/>
        <family val="1"/>
      </rPr>
      <t>日</t>
    </r>
    <r>
      <rPr>
        <sz val="11"/>
        <rFont val="Century"/>
        <family val="1"/>
      </rPr>
      <t>)</t>
    </r>
  </si>
  <si>
    <t>農業従事日数</t>
  </si>
  <si>
    <t>部門または作業担当</t>
  </si>
  <si>
    <t>備考</t>
  </si>
  <si>
    <r>
      <t>(</t>
    </r>
    <r>
      <rPr>
        <sz val="11"/>
        <rFont val="ＭＳ 明朝"/>
        <family val="1"/>
      </rPr>
      <t>日</t>
    </r>
    <r>
      <rPr>
        <sz val="11"/>
        <rFont val="Century"/>
        <family val="1"/>
      </rPr>
      <t>)</t>
    </r>
  </si>
  <si>
    <t>うち畜産</t>
  </si>
  <si>
    <t>構成員</t>
  </si>
  <si>
    <t>従業員</t>
  </si>
  <si>
    <t>臨時雇</t>
  </si>
  <si>
    <t>合計</t>
  </si>
  <si>
    <t>田</t>
  </si>
  <si>
    <t>畑</t>
  </si>
  <si>
    <t>樹園地</t>
  </si>
  <si>
    <t>牧草地</t>
  </si>
  <si>
    <t>自己所有</t>
  </si>
  <si>
    <t>借　入</t>
  </si>
  <si>
    <t>合　計</t>
  </si>
  <si>
    <r>
      <t>（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月～</t>
    </r>
    <r>
      <rPr>
        <sz val="10.5"/>
        <rFont val="Century"/>
        <family val="1"/>
      </rPr>
      <t xml:space="preserve">     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月）</t>
    </r>
  </si>
  <si>
    <t>使用</t>
  </si>
  <si>
    <t>飼料の</t>
  </si>
  <si>
    <t>面　積（ａ）</t>
  </si>
  <si>
    <t>所有</t>
  </si>
  <si>
    <t>総収量</t>
  </si>
  <si>
    <t>（ｔ）</t>
  </si>
  <si>
    <t>主な利用形態等</t>
  </si>
  <si>
    <t>（採草の場合）</t>
  </si>
  <si>
    <t>実面積</t>
  </si>
  <si>
    <t>のべ面積</t>
  </si>
  <si>
    <t>イタリアンライグラス</t>
  </si>
  <si>
    <t>600ａ</t>
  </si>
  <si>
    <t>500ａ</t>
  </si>
  <si>
    <t>自己</t>
  </si>
  <si>
    <t>借地</t>
  </si>
  <si>
    <t>840ｔ</t>
  </si>
  <si>
    <t>500ｔ</t>
  </si>
  <si>
    <t>1番草：サイレージ</t>
  </si>
  <si>
    <t>処理の内容</t>
  </si>
  <si>
    <t>処理方式</t>
  </si>
  <si>
    <t>（○を付してください）</t>
  </si>
  <si>
    <t>全て分離・一部分離・混合処理・その他（　　　　　）</t>
  </si>
  <si>
    <t>処理方法</t>
  </si>
  <si>
    <t>（記述）</t>
  </si>
  <si>
    <t>敷　　料</t>
  </si>
  <si>
    <t>内容</t>
  </si>
  <si>
    <t>割合</t>
  </si>
  <si>
    <t>条件等</t>
  </si>
  <si>
    <t>利用の内容</t>
  </si>
  <si>
    <t>販　　売</t>
  </si>
  <si>
    <t>　　　％</t>
  </si>
  <si>
    <t>交　　換</t>
  </si>
  <si>
    <t xml:space="preserve">  　　％</t>
  </si>
  <si>
    <t>無償譲渡</t>
  </si>
  <si>
    <t>自家利用</t>
  </si>
  <si>
    <t>　  　％</t>
  </si>
  <si>
    <t>名称</t>
  </si>
  <si>
    <t>自己所有・</t>
  </si>
  <si>
    <t>借入・共同別</t>
  </si>
  <si>
    <t>借入先</t>
  </si>
  <si>
    <t>借入年月</t>
  </si>
  <si>
    <t>借入金額</t>
  </si>
  <si>
    <t>使途</t>
  </si>
  <si>
    <t>利子率</t>
  </si>
  <si>
    <t>償還年数</t>
  </si>
  <si>
    <t>当期償還元金</t>
  </si>
  <si>
    <t>当期支払利息</t>
  </si>
  <si>
    <t>期末借入残高</t>
  </si>
  <si>
    <t>うち据置期間</t>
  </si>
  <si>
    <t>計</t>
  </si>
  <si>
    <t>※①「使用区分」ごとに「飼料の作付体系」を記入してください。</t>
  </si>
  <si>
    <t>　②面積は実面積、のべ面積を記入してください。</t>
  </si>
  <si>
    <t>　③「総収量」が不明な場合は空白でも可。</t>
  </si>
  <si>
    <t>　④主な利用形態については、採草飼料の収穫後の利用形態（乾草、ｻｲﾚｰｼﾞ、ﾛｰﾙ等）を記述。</t>
  </si>
  <si>
    <t>　⑤記入例は削除してください。</t>
  </si>
  <si>
    <t>飼養方式</t>
  </si>
  <si>
    <t>（４）自給飼料の生産と利用状況</t>
  </si>
  <si>
    <r>
      <t>(５)</t>
    </r>
    <r>
      <rPr>
        <b/>
        <sz val="10.5"/>
        <rFont val="ＭＳ Ｐ明朝"/>
        <family val="1"/>
      </rPr>
      <t xml:space="preserve"> </t>
    </r>
    <r>
      <rPr>
        <b/>
        <sz val="14"/>
        <rFont val="ＭＳ Ｐ明朝"/>
        <family val="1"/>
      </rPr>
      <t>家畜排せつ物の処理・利用状況</t>
    </r>
  </si>
  <si>
    <t>用途・
利用先等</t>
  </si>
  <si>
    <t>※航空写真等配置が分かるものを添付してください。</t>
  </si>
  <si>
    <t>経常利益＋家族従業員労働費＋役員報酬</t>
  </si>
  <si>
    <t>経常利益＋労働費計＋役員報酬</t>
  </si>
  <si>
    <t>３　経営実績</t>
  </si>
  <si>
    <t>４　当期収入</t>
  </si>
  <si>
    <t>５　当期生産費用</t>
  </si>
  <si>
    <t>６　損益計算書</t>
  </si>
  <si>
    <t>(３) 経営面積（実面積）</t>
  </si>
  <si>
    <t>(１) 従事者</t>
  </si>
  <si>
    <t>(６) 農業・畜産用施設の保有状況</t>
  </si>
  <si>
    <t>1番草：乾草
2番草：乾草</t>
  </si>
  <si>
    <t>飼料用トウモロコシ</t>
  </si>
  <si>
    <t>ＷＣＳ</t>
  </si>
  <si>
    <t>借地</t>
  </si>
  <si>
    <t>300ａ</t>
  </si>
  <si>
    <t>400a</t>
  </si>
  <si>
    <t>50t</t>
  </si>
  <si>
    <t>350a</t>
  </si>
  <si>
    <t>自己</t>
  </si>
  <si>
    <t>200ｔ</t>
  </si>
  <si>
    <t>飼料用稲</t>
  </si>
  <si>
    <t>サイレージ</t>
  </si>
  <si>
    <t>品種・作付体系等</t>
  </si>
  <si>
    <t>スーダングラス</t>
  </si>
  <si>
    <t>二期作</t>
  </si>
  <si>
    <t>（記入例）</t>
  </si>
  <si>
    <t>飼料畑</t>
  </si>
  <si>
    <t>1番草収穫後放牧利用</t>
  </si>
  <si>
    <t>採草+放牧
（兼用）</t>
  </si>
  <si>
    <t>放牧</t>
  </si>
  <si>
    <t>水田</t>
  </si>
  <si>
    <t>　　なお、同一作付体系の場合、まとめて1つの作付地として記入してください。</t>
  </si>
  <si>
    <t>採草・飼料作</t>
  </si>
  <si>
    <t>地目</t>
  </si>
  <si>
    <t>※緑色のセルは自動計算です</t>
  </si>
  <si>
    <t>年齢</t>
  </si>
  <si>
    <t>（単位：ａ）</t>
  </si>
  <si>
    <t>区分</t>
  </si>
  <si>
    <t>品種別内訳</t>
  </si>
  <si>
    <t>（　　　　　　　　　　　　　）</t>
  </si>
  <si>
    <t>（単位：頭）</t>
  </si>
  <si>
    <t>飼養頭数</t>
  </si>
  <si>
    <t>※経産牛：初産分娩以降の乳用牛</t>
  </si>
  <si>
    <t>※肥育牛：肥育を目的に飼養されている牛</t>
  </si>
  <si>
    <t>正常出荷</t>
  </si>
  <si>
    <t>※正常出荷：正常に販売に供した牛の頭数</t>
  </si>
  <si>
    <t>※※平均飼養頭数の算出方法</t>
  </si>
  <si>
    <t>1.（期首飼養頭数+期末飼養頭数）÷２</t>
  </si>
  <si>
    <t>2.各月末飼養頭数の合計÷12月</t>
  </si>
  <si>
    <t>3.（期首飼養頭数+各月末飼養頭数）÷13月</t>
  </si>
  <si>
    <t>4.飼養延べ頭数（飼養延べ日数）÷365日</t>
  </si>
  <si>
    <t>のべ人日　　　　　　　　日</t>
  </si>
  <si>
    <t>※加工販売に従事する者の日数も含めて記入のこと</t>
  </si>
  <si>
    <t>経産牛販売</t>
  </si>
  <si>
    <t>肥育牛販売</t>
  </si>
  <si>
    <t xml:space="preserve">年間経産牛販売頭数 </t>
  </si>
  <si>
    <t>労働力の構成</t>
  </si>
  <si>
    <t>(２) 経営規模</t>
  </si>
  <si>
    <t>(７) 長期借入金の状況</t>
  </si>
  <si>
    <t>２　飼養規模</t>
  </si>
  <si>
    <t>牛乳販売</t>
  </si>
  <si>
    <t xml:space="preserve">年間育成牛販売頭数 </t>
  </si>
  <si>
    <t>育成牛販売</t>
  </si>
  <si>
    <t>牛乳販売収入</t>
  </si>
  <si>
    <t>育成牛販売収入</t>
  </si>
  <si>
    <t>経産牛販売収入</t>
  </si>
  <si>
    <t>肥育牛販売収入</t>
  </si>
  <si>
    <t>堆肥販売・交換</t>
  </si>
  <si>
    <t>牛乳１ｋｇ当たり生産費用</t>
  </si>
  <si>
    <t>※決算期が平成31年４月〜令和２年３月にあるものを記入してください。</t>
  </si>
  <si>
    <t>性別</t>
  </si>
  <si>
    <t>男　・　女</t>
  </si>
  <si>
    <t>１ 推薦事例の概況（平成　　年　　月～令和　　年　　月）</t>
  </si>
  <si>
    <t>※平成31年度実績を基に入力してください。</t>
  </si>
  <si>
    <t>構造
性能・馬力</t>
  </si>
  <si>
    <t>頭羽数規模・面積</t>
  </si>
  <si>
    <t>子牛</t>
  </si>
  <si>
    <t>※育成牛：概ね10ヶ月齢以降初産分娩までの乳用牛</t>
  </si>
  <si>
    <t xml:space="preserve">年間子牛販売頭数 </t>
  </si>
  <si>
    <t>※子牛：概ね10ヶ月齢未満の牛</t>
  </si>
  <si>
    <t>※「２　飼養規模」の平均飼養頭数と一致するように記載してください。(小数点第1位まで)</t>
  </si>
  <si>
    <t>※小数点以下は四捨五入</t>
  </si>
  <si>
    <t>木造</t>
  </si>
  <si>
    <t>群飼（2頭）</t>
  </si>
  <si>
    <t>自己所有</t>
  </si>
  <si>
    <t>牛舎</t>
  </si>
  <si>
    <r>
      <t>50</t>
    </r>
    <r>
      <rPr>
        <sz val="12"/>
        <rFont val="ＭＳ Ｐ明朝"/>
        <family val="1"/>
      </rPr>
      <t>頭</t>
    </r>
  </si>
  <si>
    <t>堆肥舎</t>
  </si>
  <si>
    <t>木造コンクリート</t>
  </si>
  <si>
    <t>自己所有</t>
  </si>
  <si>
    <r>
      <t>200</t>
    </r>
    <r>
      <rPr>
        <sz val="12"/>
        <rFont val="ＭＳ Ｐ明朝"/>
        <family val="1"/>
      </rPr>
      <t>㎡</t>
    </r>
  </si>
  <si>
    <t>トラクター</t>
  </si>
  <si>
    <r>
      <t>30</t>
    </r>
    <r>
      <rPr>
        <sz val="12"/>
        <rFont val="ＭＳ Ｐ明朝"/>
        <family val="1"/>
      </rPr>
      <t>馬力</t>
    </r>
  </si>
  <si>
    <t>※平均飼養頭数は小数点第1位まで記入、その他の項目は整数で移入</t>
  </si>
  <si>
    <t>①</t>
  </si>
  <si>
    <t>②</t>
  </si>
  <si>
    <t>③</t>
  </si>
  <si>
    <t>④</t>
  </si>
  <si>
    <t>①/2000</t>
  </si>
  <si>
    <t>②/2000</t>
  </si>
  <si>
    <t>小数点第1位</t>
  </si>
  <si>
    <t>小数点第2位</t>
  </si>
  <si>
    <t>⑥</t>
  </si>
  <si>
    <t>⑦</t>
  </si>
  <si>
    <t>2 成雌牛平均飼養頭数</t>
  </si>
  <si>
    <t>2　育成牛正常出荷頭数</t>
  </si>
  <si>
    <t>2　子牛正常出荷頭数合計</t>
  </si>
  <si>
    <t>2　経産牛正常出荷頭数</t>
  </si>
  <si>
    <t>2　肥育牛正常出荷頭数合計</t>
  </si>
  <si>
    <t>⑤</t>
  </si>
  <si>
    <t>⑧</t>
  </si>
  <si>
    <t>⑨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</si>
  <si>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</si>
  <si>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</si>
  <si>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</si>
  <si>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</si>
  <si>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</si>
  <si>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</si>
  <si>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</si>
  <si>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</si>
  <si>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</si>
  <si>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</si>
  <si>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⑩</t>
  </si>
  <si>
    <t>㉑</t>
  </si>
  <si>
    <t>㉒</t>
  </si>
  <si>
    <t>㉓</t>
  </si>
  <si>
    <t>㉔</t>
  </si>
  <si>
    <t>㉕</t>
  </si>
  <si>
    <t>㉖</t>
  </si>
  <si>
    <t>㉗</t>
  </si>
  <si>
    <t>㉘</t>
  </si>
  <si>
    <t>㉙</t>
  </si>
  <si>
    <t>㉚</t>
  </si>
  <si>
    <t>㉝</t>
  </si>
  <si>
    <t>㉜</t>
  </si>
  <si>
    <t>㉛</t>
  </si>
  <si>
    <t>㉞</t>
  </si>
  <si>
    <t>㉟</t>
  </si>
  <si>
    <t>㉟</t>
  </si>
  <si>
    <t>㊱</t>
  </si>
  <si>
    <t>㊲</t>
  </si>
  <si>
    <t>㊳</t>
  </si>
  <si>
    <t>㊴</t>
  </si>
  <si>
    <t>㊵</t>
  </si>
  <si>
    <t>㊷</t>
  </si>
  <si>
    <t>㊹</t>
  </si>
  <si>
    <t>㊸</t>
  </si>
  <si>
    <t>㊶</t>
  </si>
  <si>
    <t>㊺</t>
  </si>
  <si>
    <t>㊻</t>
  </si>
  <si>
    <t>⑰</t>
  </si>
  <si>
    <t>⑫+⑰</t>
  </si>
  <si>
    <t>⑭</t>
  </si>
  <si>
    <t>⑬+⑭+⑮+⑯</t>
  </si>
  <si>
    <t>①+②+③+④+⑤+⑥+⑦+⑧+⑨+⑩+⑪</t>
  </si>
  <si>
    <t>⑦</t>
  </si>
  <si>
    <t>⑭/⑦</t>
  </si>
  <si>
    <t>6①/⑦</t>
  </si>
  <si>
    <t>6⑧/⑦</t>
  </si>
  <si>
    <t>6㉟</t>
  </si>
  <si>
    <t>5⑮/⑦</t>
  </si>
  <si>
    <t>5③/⑦</t>
  </si>
  <si>
    <t>5⑧/⑦</t>
  </si>
  <si>
    <t>⑨/⑦</t>
  </si>
  <si>
    <t>5⑳/⑦</t>
  </si>
  <si>
    <t>5⑳/⑨</t>
  </si>
  <si>
    <t>㊲/⑦</t>
  </si>
  <si>
    <t>5③/6①*100</t>
  </si>
  <si>
    <t>㉞</t>
  </si>
  <si>
    <t>(①+②)/⑦</t>
  </si>
  <si>
    <t>6㉟/⑤</t>
  </si>
  <si>
    <t>6㉞/6⑧*100</t>
  </si>
  <si>
    <t>6㉞+6⑱+5⑧</t>
  </si>
  <si>
    <t>㊸/(⑤+⑥)</t>
  </si>
  <si>
    <t>㊸/⑤</t>
  </si>
  <si>
    <t>㊸/(①+②)</t>
  </si>
  <si>
    <t>⑥+⑦</t>
  </si>
  <si>
    <t>⑫</t>
  </si>
  <si>
    <t>⑬</t>
  </si>
  <si>
    <t>⑭</t>
  </si>
  <si>
    <t>⑫+⑬+⑭</t>
  </si>
  <si>
    <t>⑩</t>
  </si>
  <si>
    <t>⑪</t>
  </si>
  <si>
    <t>⑮</t>
  </si>
  <si>
    <t>⑯</t>
  </si>
  <si>
    <t>⑲</t>
  </si>
  <si>
    <t>4②+4③</t>
  </si>
  <si>
    <t>⑳</t>
  </si>
  <si>
    <t>⑳+㉑-㉒-㉓-㉔-㉕-㉖</t>
  </si>
  <si>
    <t>㉗/3⑨</t>
  </si>
  <si>
    <t>㉘/3㉚*3.5</t>
  </si>
  <si>
    <t>差引生産原価/年間総販売乳量</t>
  </si>
  <si>
    <t>生乳100ｋｇ当たり生産原価/乳脂率*3.5</t>
  </si>
  <si>
    <t>㉚+㉛+㉜+㉝</t>
  </si>
  <si>
    <t>子牛販売(ヌレ子含む)</t>
  </si>
  <si>
    <t>子牛(ヌレ子含む)販売収入</t>
  </si>
  <si>
    <t>㉞+5⑥+⑱</t>
  </si>
  <si>
    <t>㉝</t>
  </si>
  <si>
    <t>㉒+㉗-㉝</t>
  </si>
  <si>
    <t>㉚</t>
  </si>
  <si>
    <t>㉛</t>
  </si>
  <si>
    <t>㉜</t>
  </si>
  <si>
    <t>㉘+㉙+㉚+㉛+㉜</t>
  </si>
  <si>
    <t>4⑨</t>
  </si>
  <si>
    <t>㉓+㉔+㉕+㉖</t>
  </si>
  <si>
    <t>⑩</t>
  </si>
  <si>
    <t>⑪</t>
  </si>
  <si>
    <t>4⑧+4⑩+4⑪</t>
  </si>
  <si>
    <t>⑮</t>
  </si>
  <si>
    <t>⑮-㉑</t>
  </si>
  <si>
    <t>⑯</t>
  </si>
  <si>
    <t>⑰</t>
  </si>
  <si>
    <t>⑱</t>
  </si>
  <si>
    <t>⑲</t>
  </si>
  <si>
    <t>⑳</t>
  </si>
  <si>
    <t>⑯+⑰+⑱+⑲+⑳</t>
  </si>
  <si>
    <t>⑭</t>
  </si>
  <si>
    <t>⑧-⑭</t>
  </si>
  <si>
    <t>⑩</t>
  </si>
  <si>
    <t>①+②+③+④+⑤+⑧+⑨+⑩+⑪+⑮+⑯+⑰+⑱+⑲</t>
  </si>
  <si>
    <t>⑫</t>
  </si>
  <si>
    <t>⑬</t>
  </si>
  <si>
    <t>⑨+⑩-⑪-⑫-⑬</t>
  </si>
  <si>
    <t>期首評価額+当期生産費用-期中振替額-期末評価額-他部門利用堆肥評価額</t>
  </si>
  <si>
    <t>①+②+③+④+⑤+⑥+⑦</t>
  </si>
  <si>
    <t>5㉑</t>
  </si>
  <si>
    <t>5⑳</t>
  </si>
  <si>
    <t>5㉒</t>
  </si>
  <si>
    <t>5㉓</t>
  </si>
  <si>
    <t>売上総利益-一般管理費計</t>
  </si>
  <si>
    <t>売上高計-売上原価計</t>
  </si>
  <si>
    <t>営業利益+営業外収益計-営業外費用計</t>
  </si>
  <si>
    <t>4①</t>
  </si>
  <si>
    <t>4②</t>
  </si>
  <si>
    <t>4③</t>
  </si>
  <si>
    <t>4④</t>
  </si>
  <si>
    <t>4⑤</t>
  </si>
  <si>
    <t>堆肥販売・交換収入・牧草販売収入</t>
  </si>
  <si>
    <t>4⑦+4⑥</t>
  </si>
  <si>
    <t>加工原料乳補給金を含む</t>
  </si>
  <si>
    <t>経常利益/売上高*100</t>
  </si>
  <si>
    <t>2：飼養規模</t>
  </si>
  <si>
    <t>3：経営実績</t>
  </si>
  <si>
    <t>4：当期収入</t>
  </si>
  <si>
    <t>5：当期生産費用</t>
  </si>
  <si>
    <t>6：損益計算書</t>
  </si>
  <si>
    <t>事故畜、販売された子牛及び繁殖雌牛、きゅう肥</t>
  </si>
  <si>
    <t>加工原料乳補給金を含んでいない乳価</t>
  </si>
  <si>
    <t>加工原料乳補給金を含んだ乳価</t>
  </si>
  <si>
    <t>6㉟/6⑧*100</t>
  </si>
  <si>
    <t>算式</t>
  </si>
  <si>
    <t>項番</t>
  </si>
  <si>
    <t>小数点</t>
  </si>
  <si>
    <t>当期生産費用+期首評価額-期中振替額-期末評価額-副産物価額-子牛販売価額-肥育牛販売時評価額</t>
  </si>
  <si>
    <t>Ｈ１３年
４月</t>
  </si>
  <si>
    <t>（記入例）〇〇農協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</si>
</sst>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_ "/>
    <numFmt numFmtId="184" formatCode="#,###"/>
    <numFmt numFmtId="185" formatCode="#,##0.0"/>
    <numFmt numFmtId="186" formatCode="0.0"/>
    <numFmt numFmtId="187" formatCode="0.0000000_ "/>
    <numFmt numFmtId="188" formatCode="#,##0.0;[Red]\-#,##0.0"/>
    <numFmt numFmtId="189" formatCode="0;_簀"/>
    <numFmt numFmtId="190" formatCode="0;_ꀀ"/>
    <numFmt numFmtId="191" formatCode="00&quot;－&quot;00"/>
    <numFmt numFmtId="192" formatCode="0.000"/>
    <numFmt numFmtId="193" formatCode="0.0000"/>
    <numFmt numFmtId="194" formatCode="0.00000000_ "/>
    <numFmt numFmtId="195" formatCode="#,###.0"/>
    <numFmt numFmtId="196" formatCode="#,###.00"/>
    <numFmt numFmtId="197" formatCode="#.#"/>
    <numFmt numFmtId="198" formatCode="#,###.#"/>
    <numFmt numFmtId="199" formatCode="#,###&quot;回&quot;"/>
    <numFmt numFmtId="200" formatCode="#,##0.000;[Red]\-#,##0.000"/>
    <numFmt numFmtId="201" formatCode="#,##0.0_ "/>
    <numFmt numFmtId="202" formatCode="yyyy&quot;年&quot;m&quot;月&quot;;@"/>
    <numFmt numFmtId="203" formatCode="0.0_);[Red]\(0.0\)"/>
    <numFmt numFmtId="204" formatCode="#,##0_);[Red]\(#,##0\)"/>
    <numFmt numFmtId="205" formatCode="0_);[Red]\(0\)"/>
    <numFmt numFmtId="206" formatCode="#,##0_ "/>
    <numFmt numFmtId="207" formatCode="#,##0.0_);[Red]\(#,##0.0\)"/>
    <numFmt numFmtId="208" formatCode="#,##0.00_);[Red]\(#,##0.00\)"/>
    <numFmt numFmtId="209" formatCode="[$-411]ggge&quot;年&quot;m&quot;月&quot;d&quot;日&quot;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  <numFmt numFmtId="217" formatCode="#,##0.000_);[Red]\(#,##0.000\)"/>
  </numFmts>
  <fonts count="5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b/>
      <sz val="14"/>
      <name val="ＭＳ Ｐ明朝"/>
      <family val="1"/>
    </font>
    <font>
      <sz val="12"/>
      <name val="Times New Roman"/>
      <family val="1"/>
    </font>
    <font>
      <sz val="10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b/>
      <sz val="10.5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0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horizontal="center" vertical="center" shrinkToFit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4" fontId="1" fillId="0" borderId="0" xfId="0" applyNumberFormat="1" applyFont="1" applyFill="1" applyAlignment="1">
      <alignment vertical="center"/>
    </xf>
    <xf numFmtId="184" fontId="1" fillId="0" borderId="14" xfId="0" applyNumberFormat="1" applyFont="1" applyFill="1" applyBorder="1" applyAlignment="1">
      <alignment vertical="center"/>
    </xf>
    <xf numFmtId="184" fontId="1" fillId="0" borderId="14" xfId="49" applyNumberFormat="1" applyFont="1" applyFill="1" applyBorder="1" applyAlignment="1">
      <alignment vertical="center"/>
    </xf>
    <xf numFmtId="184" fontId="1" fillId="0" borderId="12" xfId="49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84" fontId="1" fillId="0" borderId="15" xfId="0" applyNumberFormat="1" applyFont="1" applyFill="1" applyBorder="1" applyAlignment="1">
      <alignment horizontal="center" vertical="center"/>
    </xf>
    <xf numFmtId="184" fontId="1" fillId="0" borderId="11" xfId="49" applyNumberFormat="1" applyFont="1" applyFill="1" applyBorder="1" applyAlignment="1">
      <alignment vertical="center"/>
    </xf>
    <xf numFmtId="184" fontId="1" fillId="0" borderId="11" xfId="49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8" fontId="1" fillId="0" borderId="19" xfId="49" applyFont="1" applyFill="1" applyBorder="1" applyAlignment="1" applyProtection="1">
      <alignment vertical="center"/>
      <protection locked="0"/>
    </xf>
    <xf numFmtId="38" fontId="1" fillId="0" borderId="19" xfId="49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184" fontId="1" fillId="0" borderId="22" xfId="49" applyNumberFormat="1" applyFont="1" applyFill="1" applyBorder="1" applyAlignment="1">
      <alignment vertical="center"/>
    </xf>
    <xf numFmtId="184" fontId="1" fillId="0" borderId="22" xfId="49" applyNumberFormat="1" applyFont="1" applyFill="1" applyBorder="1" applyAlignment="1">
      <alignment vertical="center" shrinkToFit="1"/>
    </xf>
    <xf numFmtId="18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33" borderId="19" xfId="0" applyNumberFormat="1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184" fontId="1" fillId="0" borderId="24" xfId="49" applyNumberFormat="1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 shrinkToFit="1"/>
    </xf>
    <xf numFmtId="0" fontId="1" fillId="34" borderId="10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center" vertical="center"/>
    </xf>
    <xf numFmtId="176" fontId="1" fillId="34" borderId="19" xfId="0" applyNumberFormat="1" applyFont="1" applyFill="1" applyBorder="1" applyAlignment="1">
      <alignment vertical="center"/>
    </xf>
    <xf numFmtId="176" fontId="1" fillId="34" borderId="10" xfId="0" applyNumberFormat="1" applyFont="1" applyFill="1" applyBorder="1" applyAlignment="1">
      <alignment vertical="center"/>
    </xf>
    <xf numFmtId="3" fontId="1" fillId="34" borderId="19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0" fontId="1" fillId="34" borderId="17" xfId="0" applyFont="1" applyFill="1" applyBorder="1" applyAlignment="1">
      <alignment horizontal="center" vertical="center" shrinkToFit="1"/>
    </xf>
    <xf numFmtId="38" fontId="1" fillId="34" borderId="19" xfId="49" applyFont="1" applyFill="1" applyBorder="1" applyAlignment="1">
      <alignment vertical="center"/>
    </xf>
    <xf numFmtId="176" fontId="1" fillId="34" borderId="24" xfId="42" applyNumberFormat="1" applyFont="1" applyFill="1" applyBorder="1" applyAlignment="1">
      <alignment vertical="center"/>
    </xf>
    <xf numFmtId="183" fontId="1" fillId="34" borderId="12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38" fontId="1" fillId="34" borderId="12" xfId="49" applyFont="1" applyFill="1" applyBorder="1" applyAlignment="1">
      <alignment vertical="center"/>
    </xf>
    <xf numFmtId="38" fontId="1" fillId="34" borderId="12" xfId="0" applyNumberFormat="1" applyFont="1" applyFill="1" applyBorder="1" applyAlignment="1">
      <alignment vertical="center"/>
    </xf>
    <xf numFmtId="38" fontId="1" fillId="34" borderId="25" xfId="49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184" fontId="1" fillId="34" borderId="11" xfId="49" applyNumberFormat="1" applyFont="1" applyFill="1" applyBorder="1" applyAlignment="1">
      <alignment vertical="center"/>
    </xf>
    <xf numFmtId="184" fontId="1" fillId="34" borderId="14" xfId="49" applyNumberFormat="1" applyFont="1" applyFill="1" applyBorder="1" applyAlignment="1">
      <alignment horizontal="right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184" fontId="1" fillId="34" borderId="27" xfId="49" applyNumberFormat="1" applyFont="1" applyFill="1" applyBorder="1" applyAlignment="1">
      <alignment vertical="center"/>
    </xf>
    <xf numFmtId="184" fontId="1" fillId="34" borderId="28" xfId="49" applyNumberFormat="1" applyFont="1" applyFill="1" applyBorder="1" applyAlignment="1">
      <alignment horizontal="right" vertical="center"/>
    </xf>
    <xf numFmtId="184" fontId="1" fillId="34" borderId="14" xfId="49" applyNumberFormat="1" applyFont="1" applyFill="1" applyBorder="1" applyAlignment="1">
      <alignment vertical="center" shrinkToFit="1"/>
    </xf>
    <xf numFmtId="184" fontId="1" fillId="34" borderId="11" xfId="49" applyNumberFormat="1" applyFont="1" applyFill="1" applyBorder="1" applyAlignment="1" applyProtection="1">
      <alignment vertical="center"/>
      <protection/>
    </xf>
    <xf numFmtId="184" fontId="1" fillId="34" borderId="27" xfId="49" applyNumberFormat="1" applyFont="1" applyFill="1" applyBorder="1" applyAlignment="1">
      <alignment vertical="center"/>
    </xf>
    <xf numFmtId="184" fontId="1" fillId="34" borderId="28" xfId="49" applyNumberFormat="1" applyFont="1" applyFill="1" applyBorder="1" applyAlignment="1">
      <alignment vertical="center" shrinkToFit="1"/>
    </xf>
    <xf numFmtId="184" fontId="1" fillId="34" borderId="29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shrinkToFit="1"/>
    </xf>
    <xf numFmtId="38" fontId="1" fillId="0" borderId="30" xfId="49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184" fontId="1" fillId="0" borderId="34" xfId="0" applyNumberFormat="1" applyFont="1" applyFill="1" applyBorder="1" applyAlignment="1">
      <alignment horizontal="center" vertical="center"/>
    </xf>
    <xf numFmtId="184" fontId="1" fillId="34" borderId="3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shrinkToFit="1"/>
    </xf>
    <xf numFmtId="38" fontId="1" fillId="0" borderId="37" xfId="49" applyFont="1" applyFill="1" applyBorder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vertical="center"/>
      <protection locked="0"/>
    </xf>
    <xf numFmtId="185" fontId="1" fillId="34" borderId="19" xfId="0" applyNumberFormat="1" applyFont="1" applyFill="1" applyBorder="1" applyAlignment="1">
      <alignment vertical="center"/>
    </xf>
    <xf numFmtId="185" fontId="1" fillId="34" borderId="10" xfId="0" applyNumberFormat="1" applyFont="1" applyFill="1" applyBorder="1" applyAlignment="1">
      <alignment vertical="center"/>
    </xf>
    <xf numFmtId="207" fontId="1" fillId="0" borderId="19" xfId="0" applyNumberFormat="1" applyFont="1" applyFill="1" applyBorder="1" applyAlignment="1">
      <alignment vertical="center"/>
    </xf>
    <xf numFmtId="208" fontId="1" fillId="0" borderId="19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 shrinkToFit="1"/>
    </xf>
    <xf numFmtId="0" fontId="1" fillId="0" borderId="31" xfId="0" applyFont="1" applyFill="1" applyBorder="1" applyAlignment="1">
      <alignment vertical="center" shrinkToFit="1"/>
    </xf>
    <xf numFmtId="0" fontId="1" fillId="0" borderId="3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shrinkToFit="1"/>
    </xf>
    <xf numFmtId="0" fontId="1" fillId="34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wrapText="1" shrinkToFit="1"/>
    </xf>
    <xf numFmtId="0" fontId="1" fillId="0" borderId="25" xfId="0" applyFont="1" applyFill="1" applyBorder="1" applyAlignment="1">
      <alignment vertical="center" shrinkToFit="1"/>
    </xf>
    <xf numFmtId="177" fontId="1" fillId="34" borderId="24" xfId="42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191" fontId="5" fillId="35" borderId="39" xfId="0" applyNumberFormat="1" applyFont="1" applyFill="1" applyBorder="1" applyAlignment="1">
      <alignment horizontal="center" vertical="center" wrapText="1" shrinkToFit="1"/>
    </xf>
    <xf numFmtId="191" fontId="5" fillId="35" borderId="40" xfId="0" applyNumberFormat="1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left" vertical="center"/>
    </xf>
    <xf numFmtId="184" fontId="1" fillId="0" borderId="39" xfId="0" applyNumberFormat="1" applyFont="1" applyFill="1" applyBorder="1" applyAlignment="1">
      <alignment vertical="center"/>
    </xf>
    <xf numFmtId="184" fontId="1" fillId="0" borderId="42" xfId="0" applyNumberFormat="1" applyFont="1" applyFill="1" applyBorder="1" applyAlignment="1">
      <alignment vertical="center"/>
    </xf>
    <xf numFmtId="184" fontId="1" fillId="0" borderId="40" xfId="0" applyNumberFormat="1" applyFont="1" applyFill="1" applyBorder="1" applyAlignment="1">
      <alignment vertical="center"/>
    </xf>
    <xf numFmtId="184" fontId="1" fillId="0" borderId="43" xfId="0" applyNumberFormat="1" applyFont="1" applyFill="1" applyBorder="1" applyAlignment="1">
      <alignment vertical="center"/>
    </xf>
    <xf numFmtId="184" fontId="1" fillId="34" borderId="44" xfId="0" applyNumberFormat="1" applyFont="1" applyFill="1" applyBorder="1" applyAlignment="1">
      <alignment horizontal="center" vertical="center"/>
    </xf>
    <xf numFmtId="184" fontId="1" fillId="34" borderId="45" xfId="49" applyNumberFormat="1" applyFont="1" applyFill="1" applyBorder="1" applyAlignment="1">
      <alignment horizontal="right" vertical="center"/>
    </xf>
    <xf numFmtId="0" fontId="1" fillId="0" borderId="46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36" borderId="21" xfId="0" applyFont="1" applyFill="1" applyBorder="1" applyAlignment="1">
      <alignment vertical="center"/>
    </xf>
    <xf numFmtId="184" fontId="1" fillId="36" borderId="47" xfId="0" applyNumberFormat="1" applyFont="1" applyFill="1" applyBorder="1" applyAlignment="1">
      <alignment vertical="center"/>
    </xf>
    <xf numFmtId="184" fontId="1" fillId="36" borderId="48" xfId="0" applyNumberFormat="1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shrinkToFit="1"/>
    </xf>
    <xf numFmtId="185" fontId="1" fillId="0" borderId="39" xfId="0" applyNumberFormat="1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justify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right" vertical="center" wrapText="1"/>
    </xf>
    <xf numFmtId="0" fontId="12" fillId="0" borderId="55" xfId="0" applyFont="1" applyBorder="1" applyAlignment="1">
      <alignment horizontal="justify" vertical="center" wrapText="1"/>
    </xf>
    <xf numFmtId="0" fontId="12" fillId="0" borderId="56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43" xfId="0" applyFont="1" applyBorder="1" applyAlignment="1">
      <alignment horizontal="justify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4" fillId="0" borderId="6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7" fillId="37" borderId="65" xfId="0" applyFont="1" applyFill="1" applyBorder="1" applyAlignment="1">
      <alignment horizontal="justify" vertical="center" wrapText="1"/>
    </xf>
    <xf numFmtId="0" fontId="10" fillId="0" borderId="66" xfId="0" applyFont="1" applyBorder="1" applyAlignment="1">
      <alignment horizontal="center" vertical="center" wrapText="1"/>
    </xf>
    <xf numFmtId="0" fontId="16" fillId="37" borderId="44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6" fillId="37" borderId="68" xfId="0" applyFont="1" applyFill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6" fillId="37" borderId="60" xfId="0" applyFont="1" applyFill="1" applyBorder="1" applyAlignment="1">
      <alignment horizontal="justify" vertical="center" wrapText="1"/>
    </xf>
    <xf numFmtId="0" fontId="16" fillId="37" borderId="60" xfId="0" applyFont="1" applyFill="1" applyBorder="1" applyAlignment="1">
      <alignment horizontal="center" vertical="center" wrapText="1"/>
    </xf>
    <xf numFmtId="0" fontId="16" fillId="37" borderId="69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justify" vertical="center" wrapText="1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justify" vertical="center" wrapText="1"/>
    </xf>
    <xf numFmtId="0" fontId="14" fillId="0" borderId="39" xfId="0" applyFont="1" applyBorder="1" applyAlignment="1">
      <alignment horizontal="center" vertical="center" wrapText="1"/>
    </xf>
    <xf numFmtId="0" fontId="13" fillId="0" borderId="0" xfId="0" applyFont="1" applyAlignment="1" quotePrefix="1">
      <alignment vertical="center"/>
    </xf>
    <xf numFmtId="0" fontId="7" fillId="0" borderId="6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7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/>
    </xf>
    <xf numFmtId="0" fontId="10" fillId="0" borderId="42" xfId="0" applyFont="1" applyBorder="1" applyAlignment="1">
      <alignment horizontal="center" vertical="center" wrapText="1"/>
    </xf>
    <xf numFmtId="0" fontId="16" fillId="37" borderId="59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vertical="center" shrinkToFit="1"/>
    </xf>
    <xf numFmtId="0" fontId="1" fillId="0" borderId="43" xfId="0" applyFont="1" applyFill="1" applyBorder="1" applyAlignment="1">
      <alignment vertical="center" shrinkToFit="1"/>
    </xf>
    <xf numFmtId="0" fontId="1" fillId="0" borderId="42" xfId="0" applyFont="1" applyFill="1" applyBorder="1" applyAlignment="1">
      <alignment vertical="center" wrapText="1" shrinkToFit="1"/>
    </xf>
    <xf numFmtId="0" fontId="1" fillId="0" borderId="47" xfId="0" applyFont="1" applyFill="1" applyBorder="1" applyAlignment="1">
      <alignment vertical="center" shrinkToFit="1"/>
    </xf>
    <xf numFmtId="0" fontId="1" fillId="0" borderId="48" xfId="0" applyFont="1" applyFill="1" applyBorder="1" applyAlignment="1">
      <alignment vertical="center" shrinkToFit="1"/>
    </xf>
    <xf numFmtId="177" fontId="1" fillId="0" borderId="39" xfId="42" applyNumberFormat="1" applyFont="1" applyFill="1" applyBorder="1" applyAlignment="1">
      <alignment vertical="center"/>
    </xf>
    <xf numFmtId="177" fontId="1" fillId="0" borderId="40" xfId="42" applyNumberFormat="1" applyFont="1" applyFill="1" applyBorder="1" applyAlignment="1">
      <alignment vertical="center"/>
    </xf>
    <xf numFmtId="38" fontId="1" fillId="0" borderId="42" xfId="49" applyFont="1" applyFill="1" applyBorder="1" applyAlignment="1">
      <alignment vertical="center"/>
    </xf>
    <xf numFmtId="38" fontId="1" fillId="0" borderId="43" xfId="49" applyFont="1" applyFill="1" applyBorder="1" applyAlignment="1">
      <alignment vertical="center"/>
    </xf>
    <xf numFmtId="38" fontId="1" fillId="0" borderId="47" xfId="49" applyFont="1" applyFill="1" applyBorder="1" applyAlignment="1">
      <alignment vertical="center"/>
    </xf>
    <xf numFmtId="38" fontId="1" fillId="0" borderId="48" xfId="49" applyFont="1" applyFill="1" applyBorder="1" applyAlignment="1">
      <alignment vertical="center"/>
    </xf>
    <xf numFmtId="0" fontId="16" fillId="37" borderId="72" xfId="0" applyFont="1" applyFill="1" applyBorder="1" applyAlignment="1">
      <alignment horizontal="center" vertical="center" wrapText="1"/>
    </xf>
    <xf numFmtId="0" fontId="16" fillId="37" borderId="72" xfId="0" applyFont="1" applyFill="1" applyBorder="1" applyAlignment="1">
      <alignment horizontal="justify" vertical="center" wrapText="1"/>
    </xf>
    <xf numFmtId="0" fontId="16" fillId="37" borderId="73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left" vertical="center" wrapText="1"/>
    </xf>
    <xf numFmtId="0" fontId="16" fillId="37" borderId="18" xfId="0" applyFont="1" applyFill="1" applyBorder="1" applyAlignment="1">
      <alignment horizontal="left" vertical="center" wrapText="1"/>
    </xf>
    <xf numFmtId="0" fontId="16" fillId="37" borderId="14" xfId="0" applyFont="1" applyFill="1" applyBorder="1" applyAlignment="1">
      <alignment horizontal="left" vertical="center" wrapText="1"/>
    </xf>
    <xf numFmtId="0" fontId="16" fillId="37" borderId="60" xfId="0" applyFont="1" applyFill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74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7" fillId="37" borderId="75" xfId="0" applyFont="1" applyFill="1" applyBorder="1" applyAlignment="1">
      <alignment horizontal="justify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0" fillId="0" borderId="0" xfId="0" applyFont="1" applyAlignment="1">
      <alignment vertical="center"/>
    </xf>
    <xf numFmtId="184" fontId="1" fillId="36" borderId="45" xfId="49" applyNumberFormat="1" applyFont="1" applyFill="1" applyBorder="1" applyAlignment="1">
      <alignment vertical="center" shrinkToFit="1"/>
    </xf>
    <xf numFmtId="184" fontId="1" fillId="36" borderId="24" xfId="49" applyNumberFormat="1" applyFont="1" applyFill="1" applyBorder="1" applyAlignment="1">
      <alignment vertical="center"/>
    </xf>
    <xf numFmtId="184" fontId="1" fillId="36" borderId="12" xfId="49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22" fillId="0" borderId="5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84" fontId="1" fillId="34" borderId="11" xfId="49" applyNumberFormat="1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2" fontId="14" fillId="0" borderId="61" xfId="0" applyNumberFormat="1" applyFont="1" applyBorder="1" applyAlignment="1">
      <alignment horizontal="left" vertical="center" wrapText="1"/>
    </xf>
    <xf numFmtId="1" fontId="14" fillId="0" borderId="60" xfId="0" applyNumberFormat="1" applyFont="1" applyBorder="1" applyAlignment="1">
      <alignment vertical="center" wrapText="1"/>
    </xf>
    <xf numFmtId="1" fontId="14" fillId="0" borderId="74" xfId="0" applyNumberFormat="1" applyFont="1" applyBorder="1" applyAlignment="1">
      <alignment vertical="center" wrapText="1"/>
    </xf>
    <xf numFmtId="1" fontId="14" fillId="0" borderId="14" xfId="0" applyNumberFormat="1" applyFont="1" applyBorder="1" applyAlignment="1">
      <alignment vertical="center" wrapText="1"/>
    </xf>
    <xf numFmtId="1" fontId="14" fillId="0" borderId="43" xfId="0" applyNumberFormat="1" applyFont="1" applyBorder="1" applyAlignment="1">
      <alignment vertical="center" wrapText="1"/>
    </xf>
    <xf numFmtId="1" fontId="14" fillId="0" borderId="2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vertical="center" wrapText="1"/>
    </xf>
    <xf numFmtId="0" fontId="1" fillId="0" borderId="43" xfId="0" applyFont="1" applyFill="1" applyBorder="1" applyAlignment="1">
      <alignment vertical="center" wrapText="1" shrinkToFit="1"/>
    </xf>
    <xf numFmtId="186" fontId="0" fillId="0" borderId="11" xfId="0" applyNumberFormat="1" applyBorder="1" applyAlignment="1">
      <alignment vertical="center"/>
    </xf>
    <xf numFmtId="186" fontId="0" fillId="0" borderId="14" xfId="0" applyNumberFormat="1" applyBorder="1" applyAlignment="1">
      <alignment vertical="center"/>
    </xf>
    <xf numFmtId="186" fontId="0" fillId="0" borderId="43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43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1" fontId="0" fillId="0" borderId="28" xfId="0" applyNumberFormat="1" applyBorder="1" applyAlignment="1">
      <alignment vertical="center"/>
    </xf>
    <xf numFmtId="1" fontId="0" fillId="0" borderId="48" xfId="0" applyNumberFormat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3" fontId="1" fillId="0" borderId="42" xfId="0" applyNumberFormat="1" applyFont="1" applyFill="1" applyBorder="1" applyAlignment="1">
      <alignment vertical="center"/>
    </xf>
    <xf numFmtId="3" fontId="1" fillId="0" borderId="70" xfId="0" applyNumberFormat="1" applyFont="1" applyFill="1" applyBorder="1" applyAlignment="1">
      <alignment vertical="center"/>
    </xf>
    <xf numFmtId="3" fontId="1" fillId="0" borderId="47" xfId="0" applyNumberFormat="1" applyFont="1" applyFill="1" applyBorder="1" applyAlignment="1">
      <alignment vertical="center"/>
    </xf>
    <xf numFmtId="204" fontId="1" fillId="0" borderId="19" xfId="0" applyNumberFormat="1" applyFont="1" applyFill="1" applyBorder="1" applyAlignment="1">
      <alignment vertical="center"/>
    </xf>
    <xf numFmtId="204" fontId="1" fillId="0" borderId="19" xfId="0" applyNumberFormat="1" applyFont="1" applyFill="1" applyBorder="1" applyAlignment="1">
      <alignment horizontal="right" vertical="center"/>
    </xf>
    <xf numFmtId="188" fontId="1" fillId="34" borderId="25" xfId="49" applyNumberFormat="1" applyFont="1" applyFill="1" applyBorder="1" applyAlignment="1">
      <alignment vertical="center"/>
    </xf>
    <xf numFmtId="0" fontId="1" fillId="36" borderId="17" xfId="0" applyFont="1" applyFill="1" applyBorder="1" applyAlignment="1">
      <alignment horizontal="center" vertical="center"/>
    </xf>
    <xf numFmtId="185" fontId="1" fillId="36" borderId="19" xfId="0" applyNumberFormat="1" applyFont="1" applyFill="1" applyBorder="1" applyAlignment="1" applyProtection="1">
      <alignment vertical="center"/>
      <protection locked="0"/>
    </xf>
    <xf numFmtId="0" fontId="1" fillId="36" borderId="12" xfId="0" applyFont="1" applyFill="1" applyBorder="1" applyAlignment="1">
      <alignment vertical="center" shrinkToFit="1"/>
    </xf>
    <xf numFmtId="1" fontId="1" fillId="36" borderId="19" xfId="0" applyNumberFormat="1" applyFont="1" applyFill="1" applyBorder="1" applyAlignment="1" applyProtection="1">
      <alignment horizontal="right" vertical="center"/>
      <protection locked="0"/>
    </xf>
    <xf numFmtId="1" fontId="1" fillId="36" borderId="19" xfId="0" applyNumberFormat="1" applyFont="1" applyFill="1" applyBorder="1" applyAlignment="1" applyProtection="1">
      <alignment vertical="center"/>
      <protection locked="0"/>
    </xf>
    <xf numFmtId="177" fontId="1" fillId="0" borderId="0" xfId="42" applyNumberFormat="1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32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191" fontId="1" fillId="0" borderId="0" xfId="0" applyNumberFormat="1" applyFont="1" applyFill="1" applyBorder="1" applyAlignment="1">
      <alignment horizontal="center" vertical="center" wrapText="1" shrinkToFit="1"/>
    </xf>
    <xf numFmtId="0" fontId="14" fillId="37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91" fontId="1" fillId="0" borderId="23" xfId="0" applyNumberFormat="1" applyFont="1" applyFill="1" applyBorder="1" applyAlignment="1">
      <alignment horizontal="center" vertical="center" wrapText="1" shrinkToFit="1"/>
    </xf>
    <xf numFmtId="38" fontId="14" fillId="0" borderId="28" xfId="49" applyFont="1" applyBorder="1" applyAlignment="1">
      <alignment horizontal="left" vertical="center" wrapText="1"/>
    </xf>
    <xf numFmtId="0" fontId="22" fillId="37" borderId="42" xfId="0" applyFont="1" applyFill="1" applyBorder="1" applyAlignment="1">
      <alignment horizontal="center" vertical="center" wrapText="1"/>
    </xf>
    <xf numFmtId="38" fontId="14" fillId="0" borderId="48" xfId="49" applyFont="1" applyBorder="1" applyAlignment="1">
      <alignment horizontal="left" vertical="center" wrapText="1"/>
    </xf>
    <xf numFmtId="17" fontId="22" fillId="37" borderId="14" xfId="0" applyNumberFormat="1" applyFont="1" applyFill="1" applyBorder="1" applyAlignment="1">
      <alignment horizontal="left" vertical="center" wrapText="1"/>
    </xf>
    <xf numFmtId="38" fontId="24" fillId="37" borderId="14" xfId="49" applyFont="1" applyFill="1" applyBorder="1" applyAlignment="1">
      <alignment horizontal="right" vertical="center" wrapText="1"/>
    </xf>
    <xf numFmtId="0" fontId="22" fillId="37" borderId="14" xfId="0" applyFont="1" applyFill="1" applyBorder="1" applyAlignment="1">
      <alignment horizontal="left" vertical="center" wrapText="1"/>
    </xf>
    <xf numFmtId="10" fontId="14" fillId="37" borderId="14" xfId="0" applyNumberFormat="1" applyFont="1" applyFill="1" applyBorder="1" applyAlignment="1">
      <alignment horizontal="right" vertical="center" wrapText="1"/>
    </xf>
    <xf numFmtId="38" fontId="14" fillId="37" borderId="14" xfId="49" applyFont="1" applyFill="1" applyBorder="1" applyAlignment="1">
      <alignment horizontal="right" vertical="center" wrapText="1"/>
    </xf>
    <xf numFmtId="38" fontId="14" fillId="37" borderId="43" xfId="49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186" fontId="1" fillId="0" borderId="14" xfId="0" applyNumberFormat="1" applyFont="1" applyBorder="1" applyAlignment="1">
      <alignment horizontal="center" vertical="center" wrapText="1"/>
    </xf>
    <xf numFmtId="186" fontId="1" fillId="0" borderId="43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justify" vertical="center" wrapText="1"/>
    </xf>
    <xf numFmtId="0" fontId="10" fillId="0" borderId="76" xfId="0" applyFont="1" applyBorder="1" applyAlignment="1">
      <alignment horizontal="justify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right" vertical="center"/>
    </xf>
    <xf numFmtId="0" fontId="21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6" fontId="1" fillId="0" borderId="28" xfId="0" applyNumberFormat="1" applyFont="1" applyBorder="1" applyAlignment="1">
      <alignment horizontal="center" vertical="center" wrapText="1"/>
    </xf>
    <xf numFmtId="186" fontId="1" fillId="0" borderId="48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38" borderId="80" xfId="0" applyFont="1" applyFill="1" applyBorder="1" applyAlignment="1">
      <alignment horizontal="center" vertical="center" textRotation="255" wrapText="1"/>
    </xf>
    <xf numFmtId="0" fontId="10" fillId="38" borderId="73" xfId="0" applyFont="1" applyFill="1" applyBorder="1" applyAlignment="1">
      <alignment horizontal="center" vertical="center" textRotation="255" wrapText="1"/>
    </xf>
    <xf numFmtId="0" fontId="10" fillId="38" borderId="23" xfId="0" applyFont="1" applyFill="1" applyBorder="1" applyAlignment="1">
      <alignment horizontal="center" vertical="center" textRotation="255" wrapText="1"/>
    </xf>
    <xf numFmtId="0" fontId="10" fillId="38" borderId="75" xfId="0" applyFont="1" applyFill="1" applyBorder="1" applyAlignment="1">
      <alignment horizontal="center" vertical="center" textRotation="255" wrapText="1"/>
    </xf>
    <xf numFmtId="0" fontId="10" fillId="38" borderId="81" xfId="0" applyFont="1" applyFill="1" applyBorder="1" applyAlignment="1">
      <alignment horizontal="center" vertical="center" textRotation="255" wrapText="1"/>
    </xf>
    <xf numFmtId="0" fontId="10" fillId="38" borderId="76" xfId="0" applyFont="1" applyFill="1" applyBorder="1" applyAlignment="1">
      <alignment horizontal="center" vertical="center" textRotation="255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16" fillId="37" borderId="84" xfId="0" applyFont="1" applyFill="1" applyBorder="1" applyAlignment="1">
      <alignment horizontal="justify" vertical="center" wrapText="1"/>
    </xf>
    <xf numFmtId="0" fontId="16" fillId="37" borderId="74" xfId="0" applyFont="1" applyFill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6" fillId="37" borderId="61" xfId="0" applyFont="1" applyFill="1" applyBorder="1" applyAlignment="1">
      <alignment horizontal="center" vertical="center" wrapText="1"/>
    </xf>
    <xf numFmtId="0" fontId="16" fillId="37" borderId="6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38" borderId="49" xfId="0" applyFont="1" applyFill="1" applyBorder="1" applyAlignment="1">
      <alignment horizontal="center" vertical="center" textRotation="255" wrapText="1"/>
    </xf>
    <xf numFmtId="0" fontId="10" fillId="38" borderId="86" xfId="0" applyFont="1" applyFill="1" applyBorder="1" applyAlignment="1">
      <alignment horizontal="center" vertical="center" textRotation="255" wrapText="1"/>
    </xf>
    <xf numFmtId="0" fontId="16" fillId="37" borderId="65" xfId="0" applyFont="1" applyFill="1" applyBorder="1" applyAlignment="1">
      <alignment horizontal="center" vertical="center" wrapText="1"/>
    </xf>
    <xf numFmtId="0" fontId="16" fillId="37" borderId="59" xfId="0" applyFont="1" applyFill="1" applyBorder="1" applyAlignment="1">
      <alignment horizontal="center" vertical="center" wrapText="1"/>
    </xf>
    <xf numFmtId="0" fontId="16" fillId="37" borderId="70" xfId="0" applyFont="1" applyFill="1" applyBorder="1" applyAlignment="1">
      <alignment horizontal="center" vertical="center" wrapText="1"/>
    </xf>
    <xf numFmtId="0" fontId="16" fillId="37" borderId="61" xfId="0" applyFont="1" applyFill="1" applyBorder="1" applyAlignment="1">
      <alignment horizontal="justify" vertical="center" wrapText="1"/>
    </xf>
    <xf numFmtId="0" fontId="16" fillId="37" borderId="60" xfId="0" applyFont="1" applyFill="1" applyBorder="1" applyAlignment="1">
      <alignment horizontal="justify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14" fillId="37" borderId="4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1" fillId="37" borderId="42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34" borderId="89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6" borderId="21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textRotation="255"/>
    </xf>
    <xf numFmtId="0" fontId="1" fillId="0" borderId="70" xfId="0" applyFont="1" applyFill="1" applyBorder="1" applyAlignment="1">
      <alignment vertical="center" textRotation="255"/>
    </xf>
    <xf numFmtId="0" fontId="1" fillId="0" borderId="65" xfId="0" applyFont="1" applyFill="1" applyBorder="1" applyAlignment="1">
      <alignment vertical="center" textRotation="255"/>
    </xf>
    <xf numFmtId="0" fontId="1" fillId="0" borderId="15" xfId="0" applyFont="1" applyFill="1" applyBorder="1" applyAlignment="1">
      <alignment vertical="center" textRotation="255"/>
    </xf>
    <xf numFmtId="0" fontId="1" fillId="34" borderId="10" xfId="0" applyFont="1" applyFill="1" applyBorder="1" applyAlignment="1">
      <alignment horizontal="left" vertical="center" shrinkToFit="1"/>
    </xf>
    <xf numFmtId="0" fontId="1" fillId="34" borderId="12" xfId="0" applyFont="1" applyFill="1" applyBorder="1" applyAlignment="1">
      <alignment horizontal="left" vertical="center" shrinkToFit="1"/>
    </xf>
    <xf numFmtId="0" fontId="1" fillId="0" borderId="89" xfId="0" applyFont="1" applyFill="1" applyBorder="1" applyAlignment="1">
      <alignment horizontal="left" vertical="center" shrinkToFit="1"/>
    </xf>
    <xf numFmtId="0" fontId="1" fillId="0" borderId="25" xfId="0" applyFont="1" applyFill="1" applyBorder="1" applyAlignment="1">
      <alignment horizontal="left" vertical="center" shrinkToFit="1"/>
    </xf>
    <xf numFmtId="191" fontId="5" fillId="0" borderId="90" xfId="0" applyNumberFormat="1" applyFont="1" applyFill="1" applyBorder="1" applyAlignment="1">
      <alignment horizontal="center" vertical="center" wrapText="1" shrinkToFit="1"/>
    </xf>
    <xf numFmtId="191" fontId="5" fillId="0" borderId="91" xfId="0" applyNumberFormat="1" applyFont="1" applyFill="1" applyBorder="1" applyAlignment="1">
      <alignment horizontal="center" vertical="center" shrinkToFit="1"/>
    </xf>
    <xf numFmtId="0" fontId="1" fillId="0" borderId="9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34" borderId="92" xfId="0" applyFont="1" applyFill="1" applyBorder="1" applyAlignment="1">
      <alignment horizontal="center" vertical="center" wrapText="1" shrinkToFit="1"/>
    </xf>
    <xf numFmtId="0" fontId="1" fillId="34" borderId="93" xfId="0" applyFon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 shrinkToFit="1"/>
    </xf>
    <xf numFmtId="0" fontId="1" fillId="34" borderId="69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vertical="center" textRotation="255"/>
    </xf>
    <xf numFmtId="0" fontId="1" fillId="34" borderId="61" xfId="0" applyFont="1" applyFill="1" applyBorder="1" applyAlignment="1">
      <alignment horizontal="center" vertical="center" textRotation="255" shrinkToFit="1"/>
    </xf>
    <xf numFmtId="0" fontId="1" fillId="34" borderId="44" xfId="0" applyFont="1" applyFill="1" applyBorder="1" applyAlignment="1">
      <alignment horizontal="center" vertical="center" textRotation="255" shrinkToFit="1"/>
    </xf>
    <xf numFmtId="0" fontId="1" fillId="34" borderId="60" xfId="0" applyFont="1" applyFill="1" applyBorder="1" applyAlignment="1">
      <alignment horizontal="center" vertical="center" textRotation="255" shrinkToFit="1"/>
    </xf>
    <xf numFmtId="0" fontId="1" fillId="34" borderId="14" xfId="0" applyFont="1" applyFill="1" applyBorder="1" applyAlignment="1">
      <alignment horizontal="left" vertical="center"/>
    </xf>
    <xf numFmtId="0" fontId="1" fillId="0" borderId="92" xfId="0" applyFont="1" applyFill="1" applyBorder="1" applyAlignment="1">
      <alignment vertical="center"/>
    </xf>
    <xf numFmtId="0" fontId="1" fillId="0" borderId="93" xfId="0" applyFont="1" applyFill="1" applyBorder="1" applyAlignment="1">
      <alignment vertical="center"/>
    </xf>
    <xf numFmtId="0" fontId="1" fillId="0" borderId="94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34" borderId="34" xfId="0" applyFont="1" applyFill="1" applyBorder="1" applyAlignment="1">
      <alignment horizontal="center" vertical="center" textRotation="255" shrinkToFit="1"/>
    </xf>
    <xf numFmtId="0" fontId="1" fillId="34" borderId="65" xfId="0" applyFont="1" applyFill="1" applyBorder="1" applyAlignment="1">
      <alignment horizontal="center" vertical="center" textRotation="255" shrinkToFit="1"/>
    </xf>
    <xf numFmtId="0" fontId="1" fillId="34" borderId="15" xfId="0" applyFont="1" applyFill="1" applyBorder="1" applyAlignment="1">
      <alignment horizontal="center" vertical="center" textRotation="255" shrinkToFit="1"/>
    </xf>
    <xf numFmtId="0" fontId="20" fillId="0" borderId="3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 textRotation="255"/>
    </xf>
    <xf numFmtId="0" fontId="1" fillId="0" borderId="65" xfId="0" applyFont="1" applyFill="1" applyBorder="1" applyAlignment="1">
      <alignment horizontal="center" vertical="center" textRotation="255"/>
    </xf>
    <xf numFmtId="0" fontId="1" fillId="0" borderId="59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shrinkToFit="1"/>
    </xf>
    <xf numFmtId="0" fontId="1" fillId="0" borderId="38" xfId="0" applyFont="1" applyFill="1" applyBorder="1" applyAlignment="1">
      <alignment horizontal="left" vertical="center" shrinkToFit="1"/>
    </xf>
    <xf numFmtId="0" fontId="1" fillId="0" borderId="95" xfId="0" applyFont="1" applyFill="1" applyBorder="1" applyAlignment="1">
      <alignment horizontal="center" vertical="center" wrapText="1" shrinkToFit="1"/>
    </xf>
    <xf numFmtId="0" fontId="1" fillId="0" borderId="86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69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textRotation="255"/>
    </xf>
    <xf numFmtId="0" fontId="1" fillId="0" borderId="36" xfId="0" applyFont="1" applyFill="1" applyBorder="1" applyAlignment="1">
      <alignment horizontal="center" vertical="center" textRotation="255"/>
    </xf>
    <xf numFmtId="0" fontId="1" fillId="0" borderId="54" xfId="0" applyFont="1" applyFill="1" applyBorder="1" applyAlignment="1">
      <alignment horizontal="center" vertical="center" textRotation="255"/>
    </xf>
    <xf numFmtId="0" fontId="1" fillId="0" borderId="70" xfId="0" applyFont="1" applyFill="1" applyBorder="1" applyAlignment="1">
      <alignment horizontal="center" vertical="center" textRotation="255"/>
    </xf>
    <xf numFmtId="0" fontId="7" fillId="0" borderId="70" xfId="0" applyFont="1" applyFill="1" applyBorder="1" applyAlignment="1">
      <alignment horizontal="center" vertical="center" textRotation="255"/>
    </xf>
    <xf numFmtId="0" fontId="7" fillId="0" borderId="65" xfId="0" applyFont="1" applyFill="1" applyBorder="1" applyAlignment="1">
      <alignment horizontal="center" vertical="center" textRotation="255"/>
    </xf>
    <xf numFmtId="0" fontId="7" fillId="0" borderId="59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center" vertical="center" textRotation="255"/>
    </xf>
    <xf numFmtId="0" fontId="1" fillId="0" borderId="44" xfId="0" applyFont="1" applyFill="1" applyBorder="1" applyAlignment="1">
      <alignment horizontal="center" vertical="center" textRotation="255"/>
    </xf>
    <xf numFmtId="0" fontId="1" fillId="0" borderId="60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center" vertical="center" textRotation="255"/>
    </xf>
    <xf numFmtId="0" fontId="1" fillId="0" borderId="42" xfId="0" applyFont="1" applyFill="1" applyBorder="1" applyAlignment="1">
      <alignment horizontal="center" vertical="center" textRotation="255"/>
    </xf>
    <xf numFmtId="184" fontId="1" fillId="34" borderId="19" xfId="49" applyNumberFormat="1" applyFont="1" applyFill="1" applyBorder="1" applyAlignment="1">
      <alignment horizontal="left" vertical="center" shrinkToFit="1"/>
    </xf>
    <xf numFmtId="184" fontId="1" fillId="34" borderId="12" xfId="49" applyNumberFormat="1" applyFont="1" applyFill="1" applyBorder="1" applyAlignment="1">
      <alignment horizontal="left" vertical="center" shrinkToFit="1"/>
    </xf>
    <xf numFmtId="184" fontId="1" fillId="34" borderId="17" xfId="49" applyNumberFormat="1" applyFont="1" applyFill="1" applyBorder="1" applyAlignment="1">
      <alignment horizontal="left" vertical="center" shrinkToFit="1"/>
    </xf>
    <xf numFmtId="184" fontId="1" fillId="0" borderId="34" xfId="0" applyNumberFormat="1" applyFont="1" applyFill="1" applyBorder="1" applyAlignment="1">
      <alignment horizontal="center" vertical="center"/>
    </xf>
    <xf numFmtId="184" fontId="1" fillId="0" borderId="15" xfId="0" applyNumberFormat="1" applyFont="1" applyFill="1" applyBorder="1" applyAlignment="1">
      <alignment horizontal="center" vertical="center"/>
    </xf>
    <xf numFmtId="0" fontId="1" fillId="34" borderId="92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/>
    </xf>
    <xf numFmtId="191" fontId="1" fillId="0" borderId="0" xfId="0" applyNumberFormat="1" applyFont="1" applyFill="1" applyBorder="1" applyAlignment="1">
      <alignment horizontal="center" vertical="center" wrapText="1" shrinkToFit="1"/>
    </xf>
    <xf numFmtId="191" fontId="1" fillId="0" borderId="23" xfId="0" applyNumberFormat="1" applyFont="1" applyFill="1" applyBorder="1" applyAlignment="1">
      <alignment horizontal="center" vertical="center" wrapText="1" shrinkToFit="1"/>
    </xf>
    <xf numFmtId="0" fontId="1" fillId="0" borderId="9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184" fontId="1" fillId="34" borderId="10" xfId="49" applyNumberFormat="1" applyFont="1" applyFill="1" applyBorder="1" applyAlignment="1">
      <alignment vertical="center" shrinkToFit="1"/>
    </xf>
    <xf numFmtId="184" fontId="1" fillId="34" borderId="12" xfId="49" applyNumberFormat="1" applyFont="1" applyFill="1" applyBorder="1" applyAlignment="1">
      <alignment vertical="center" shrinkToFit="1"/>
    </xf>
    <xf numFmtId="184" fontId="1" fillId="34" borderId="17" xfId="49" applyNumberFormat="1" applyFont="1" applyFill="1" applyBorder="1" applyAlignment="1">
      <alignment vertical="center" shrinkToFit="1"/>
    </xf>
    <xf numFmtId="0" fontId="1" fillId="0" borderId="42" xfId="0" applyFont="1" applyFill="1" applyBorder="1" applyAlignment="1">
      <alignment vertical="center" textRotation="255"/>
    </xf>
    <xf numFmtId="0" fontId="1" fillId="34" borderId="19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vertical="center" textRotation="255"/>
    </xf>
    <xf numFmtId="0" fontId="1" fillId="0" borderId="95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C5" sqref="C5"/>
    </sheetView>
  </sheetViews>
  <sheetFormatPr defaultColWidth="8.875" defaultRowHeight="13.5"/>
  <cols>
    <col min="1" max="1" width="12.50390625" style="0" customWidth="1"/>
    <col min="2" max="8" width="11.125" style="0" customWidth="1"/>
    <col min="9" max="9" width="12.50390625" style="0" customWidth="1"/>
  </cols>
  <sheetData>
    <row r="1" spans="1:9" ht="22.5" customHeight="1">
      <c r="A1" s="308" t="str">
        <f ca="1">MID(CELL("filename"),SEARCH("[",CELL("filename"))+1,SEARCH("]",CELL("filename"))-SEARCH("[",CELL("filename"))-1)</f>
        <v>【酪農】県名_経営者名_診断年度.xls</v>
      </c>
      <c r="B1" s="308"/>
      <c r="C1" s="308"/>
      <c r="D1" s="308"/>
      <c r="E1" s="308"/>
      <c r="F1" s="308"/>
      <c r="G1" s="308"/>
      <c r="H1" s="308"/>
      <c r="I1" s="308"/>
    </row>
    <row r="2" spans="1:9" ht="26.25" customHeight="1">
      <c r="A2" s="317" t="s">
        <v>335</v>
      </c>
      <c r="B2" s="317"/>
      <c r="C2" s="317"/>
      <c r="D2" s="317"/>
      <c r="E2" s="317"/>
      <c r="F2" s="317"/>
      <c r="G2" s="317"/>
      <c r="H2" s="317"/>
      <c r="I2" s="317"/>
    </row>
    <row r="3" spans="1:9" ht="19.5" customHeight="1">
      <c r="A3" s="233" t="s">
        <v>332</v>
      </c>
      <c r="B3" s="114"/>
      <c r="C3" s="114"/>
      <c r="D3" s="114"/>
      <c r="E3" s="114"/>
      <c r="F3" s="114"/>
      <c r="G3" s="114"/>
      <c r="H3" s="114"/>
      <c r="I3" s="114"/>
    </row>
    <row r="4" spans="1:9" ht="26.25" customHeight="1">
      <c r="A4" s="191" t="s">
        <v>271</v>
      </c>
      <c r="B4" s="114"/>
      <c r="C4" s="114"/>
      <c r="D4" s="114"/>
      <c r="E4" s="114"/>
      <c r="F4" s="114"/>
      <c r="G4" s="114"/>
      <c r="H4" s="114"/>
      <c r="I4" s="114"/>
    </row>
    <row r="5" ht="26.25" customHeight="1" thickBot="1">
      <c r="A5" s="141" t="s">
        <v>319</v>
      </c>
    </row>
    <row r="6" spans="1:9" ht="26.25" customHeight="1">
      <c r="A6" s="323" t="s">
        <v>183</v>
      </c>
      <c r="B6" s="302" t="s">
        <v>184</v>
      </c>
      <c r="C6" s="313" t="s">
        <v>333</v>
      </c>
      <c r="D6" s="302" t="s">
        <v>298</v>
      </c>
      <c r="E6" s="138" t="s">
        <v>185</v>
      </c>
      <c r="F6" s="313" t="s">
        <v>187</v>
      </c>
      <c r="G6" s="313"/>
      <c r="H6" s="302" t="s">
        <v>188</v>
      </c>
      <c r="I6" s="310" t="s">
        <v>189</v>
      </c>
    </row>
    <row r="7" spans="1:9" ht="26.25" customHeight="1" thickBot="1">
      <c r="A7" s="324"/>
      <c r="B7" s="303"/>
      <c r="C7" s="322"/>
      <c r="D7" s="303"/>
      <c r="E7" s="139" t="s">
        <v>186</v>
      </c>
      <c r="F7" s="140" t="s">
        <v>190</v>
      </c>
      <c r="G7" s="137" t="s">
        <v>191</v>
      </c>
      <c r="H7" s="303"/>
      <c r="I7" s="311"/>
    </row>
    <row r="8" spans="1:9" ht="26.25" customHeight="1" thickTop="1">
      <c r="A8" s="300" t="s">
        <v>192</v>
      </c>
      <c r="B8" s="130"/>
      <c r="C8" s="242" t="s">
        <v>334</v>
      </c>
      <c r="D8" s="128"/>
      <c r="E8" s="129"/>
      <c r="F8" s="129"/>
      <c r="G8" s="129"/>
      <c r="H8" s="130"/>
      <c r="I8" s="131"/>
    </row>
    <row r="9" spans="1:9" ht="26.25" customHeight="1">
      <c r="A9" s="301"/>
      <c r="B9" s="134"/>
      <c r="C9" s="243" t="s">
        <v>334</v>
      </c>
      <c r="D9" s="132"/>
      <c r="E9" s="133"/>
      <c r="F9" s="133"/>
      <c r="G9" s="133"/>
      <c r="H9" s="134"/>
      <c r="I9" s="135"/>
    </row>
    <row r="10" spans="1:9" ht="26.25" customHeight="1">
      <c r="A10" s="301"/>
      <c r="B10" s="134"/>
      <c r="C10" s="243" t="s">
        <v>334</v>
      </c>
      <c r="D10" s="132"/>
      <c r="E10" s="133"/>
      <c r="F10" s="133"/>
      <c r="G10" s="133"/>
      <c r="H10" s="134"/>
      <c r="I10" s="135"/>
    </row>
    <row r="11" spans="1:9" ht="26.25" customHeight="1">
      <c r="A11" s="301" t="s">
        <v>193</v>
      </c>
      <c r="B11" s="134"/>
      <c r="C11" s="243" t="s">
        <v>334</v>
      </c>
      <c r="D11" s="134"/>
      <c r="E11" s="133"/>
      <c r="F11" s="133"/>
      <c r="G11" s="133"/>
      <c r="H11" s="134"/>
      <c r="I11" s="135"/>
    </row>
    <row r="12" spans="1:9" ht="26.25" customHeight="1">
      <c r="A12" s="301"/>
      <c r="B12" s="134"/>
      <c r="C12" s="243" t="s">
        <v>334</v>
      </c>
      <c r="D12" s="134"/>
      <c r="E12" s="133"/>
      <c r="F12" s="133"/>
      <c r="G12" s="133"/>
      <c r="H12" s="134"/>
      <c r="I12" s="135"/>
    </row>
    <row r="13" spans="1:9" ht="26.25" customHeight="1">
      <c r="A13" s="301"/>
      <c r="B13" s="134"/>
      <c r="C13" s="243" t="s">
        <v>334</v>
      </c>
      <c r="D13" s="134"/>
      <c r="E13" s="133"/>
      <c r="F13" s="133"/>
      <c r="G13" s="133"/>
      <c r="H13" s="134"/>
      <c r="I13" s="135"/>
    </row>
    <row r="14" spans="1:9" ht="26.25" customHeight="1">
      <c r="A14" s="301"/>
      <c r="B14" s="134"/>
      <c r="C14" s="243" t="s">
        <v>334</v>
      </c>
      <c r="D14" s="134"/>
      <c r="E14" s="133"/>
      <c r="F14" s="133"/>
      <c r="G14" s="133"/>
      <c r="H14" s="134"/>
      <c r="I14" s="135"/>
    </row>
    <row r="15" spans="1:9" ht="26.25" customHeight="1" thickBot="1">
      <c r="A15" s="188" t="s">
        <v>194</v>
      </c>
      <c r="B15" s="298" t="s">
        <v>314</v>
      </c>
      <c r="C15" s="298"/>
      <c r="D15" s="298"/>
      <c r="E15" s="298"/>
      <c r="F15" s="298"/>
      <c r="G15" s="299"/>
      <c r="H15" s="189"/>
      <c r="I15" s="127"/>
    </row>
    <row r="16" spans="1:9" ht="26.25" customHeight="1">
      <c r="A16" s="233" t="s">
        <v>315</v>
      </c>
      <c r="B16" s="236"/>
      <c r="C16" s="236"/>
      <c r="D16" s="236"/>
      <c r="E16" s="236"/>
      <c r="F16" s="236"/>
      <c r="G16" s="236"/>
      <c r="H16" s="236"/>
      <c r="I16" s="236"/>
    </row>
    <row r="17" spans="1:9" ht="18.75" customHeight="1">
      <c r="A17" s="233"/>
      <c r="B17" s="236"/>
      <c r="C17" s="236"/>
      <c r="D17" s="236"/>
      <c r="E17" s="236"/>
      <c r="F17" s="236"/>
      <c r="G17" s="236"/>
      <c r="H17" s="236"/>
      <c r="I17" s="236"/>
    </row>
    <row r="18" spans="1:6" ht="26.25" customHeight="1" thickBot="1">
      <c r="A18" s="142" t="s">
        <v>320</v>
      </c>
      <c r="E18" s="309" t="s">
        <v>303</v>
      </c>
      <c r="F18" s="309"/>
    </row>
    <row r="19" spans="1:9" ht="26.25" customHeight="1">
      <c r="A19" s="304" t="s">
        <v>300</v>
      </c>
      <c r="B19" s="305"/>
      <c r="C19" s="305"/>
      <c r="D19" s="305"/>
      <c r="E19" s="305" t="s">
        <v>304</v>
      </c>
      <c r="F19" s="312"/>
      <c r="G19" s="234"/>
      <c r="H19" s="234"/>
      <c r="I19" s="170"/>
    </row>
    <row r="20" spans="1:8" ht="26.25" customHeight="1">
      <c r="A20" s="306" t="s">
        <v>164</v>
      </c>
      <c r="B20" s="307"/>
      <c r="C20" s="307"/>
      <c r="D20" s="307"/>
      <c r="E20" s="296"/>
      <c r="F20" s="297"/>
      <c r="G20" s="234"/>
      <c r="H20" s="234"/>
    </row>
    <row r="21" spans="1:8" ht="26.25" customHeight="1">
      <c r="A21" s="320" t="s">
        <v>301</v>
      </c>
      <c r="B21" s="295" t="s">
        <v>302</v>
      </c>
      <c r="C21" s="295"/>
      <c r="D21" s="295"/>
      <c r="E21" s="296"/>
      <c r="F21" s="297"/>
      <c r="G21" s="234"/>
      <c r="H21" s="234"/>
    </row>
    <row r="22" spans="1:8" ht="26.25" customHeight="1">
      <c r="A22" s="320"/>
      <c r="B22" s="295" t="s">
        <v>302</v>
      </c>
      <c r="C22" s="295"/>
      <c r="D22" s="295"/>
      <c r="E22" s="296"/>
      <c r="F22" s="297"/>
      <c r="G22" s="234"/>
      <c r="H22" s="234"/>
    </row>
    <row r="23" spans="1:8" ht="26.25" customHeight="1" thickBot="1">
      <c r="A23" s="321"/>
      <c r="B23" s="316" t="s">
        <v>302</v>
      </c>
      <c r="C23" s="316"/>
      <c r="D23" s="316"/>
      <c r="E23" s="318"/>
      <c r="F23" s="319"/>
      <c r="G23" s="234"/>
      <c r="H23" s="234"/>
    </row>
    <row r="24" spans="1:9" ht="26.25" customHeight="1">
      <c r="A24" s="314" t="s">
        <v>343</v>
      </c>
      <c r="B24" s="314"/>
      <c r="C24" s="314"/>
      <c r="D24" s="314"/>
      <c r="E24" s="314"/>
      <c r="F24" s="314"/>
      <c r="G24" s="314"/>
      <c r="H24" s="314"/>
      <c r="I24" s="314"/>
    </row>
    <row r="25" spans="1:8" ht="18.75" customHeight="1">
      <c r="A25" s="246"/>
      <c r="B25" s="246"/>
      <c r="C25" s="246"/>
      <c r="D25" s="246"/>
      <c r="E25" s="246"/>
      <c r="F25" s="246"/>
      <c r="G25" s="246"/>
      <c r="H25" s="246"/>
    </row>
    <row r="26" spans="1:8" ht="26.25" customHeight="1" thickBot="1">
      <c r="A26" s="142" t="s">
        <v>270</v>
      </c>
      <c r="F26" s="315" t="s">
        <v>299</v>
      </c>
      <c r="G26" s="315"/>
      <c r="H26" s="241"/>
    </row>
    <row r="27" spans="1:7" ht="26.25" customHeight="1">
      <c r="A27" s="190"/>
      <c r="B27" s="145" t="s">
        <v>196</v>
      </c>
      <c r="C27" s="145" t="s">
        <v>197</v>
      </c>
      <c r="D27" s="145" t="s">
        <v>198</v>
      </c>
      <c r="E27" s="145" t="s">
        <v>199</v>
      </c>
      <c r="F27" s="146"/>
      <c r="G27" s="147" t="s">
        <v>195</v>
      </c>
    </row>
    <row r="28" spans="1:7" ht="26.25" customHeight="1">
      <c r="A28" s="149" t="s">
        <v>200</v>
      </c>
      <c r="B28" s="248"/>
      <c r="C28" s="248"/>
      <c r="D28" s="248"/>
      <c r="E28" s="248"/>
      <c r="F28" s="248"/>
      <c r="G28" s="249">
        <f>SUM(B28:F28)</f>
        <v>0</v>
      </c>
    </row>
    <row r="29" spans="1:7" ht="26.25" customHeight="1">
      <c r="A29" s="143" t="s">
        <v>201</v>
      </c>
      <c r="B29" s="250"/>
      <c r="C29" s="250"/>
      <c r="D29" s="250"/>
      <c r="E29" s="250"/>
      <c r="F29" s="250"/>
      <c r="G29" s="251">
        <f>SUM(B29:F29)</f>
        <v>0</v>
      </c>
    </row>
    <row r="30" spans="1:7" ht="26.25" customHeight="1" thickBot="1">
      <c r="A30" s="144" t="s">
        <v>202</v>
      </c>
      <c r="B30" s="252">
        <f>SUM(B28:B29)</f>
        <v>0</v>
      </c>
      <c r="C30" s="252">
        <f>SUM(C28:C29)</f>
        <v>0</v>
      </c>
      <c r="D30" s="252">
        <f>SUM(D28:D29)</f>
        <v>0</v>
      </c>
      <c r="E30" s="252">
        <f>SUM(E28:E29)</f>
        <v>0</v>
      </c>
      <c r="F30" s="252">
        <f>SUM(F28:F29)</f>
        <v>0</v>
      </c>
      <c r="G30" s="253">
        <f>SUM(G28:G29)</f>
        <v>0</v>
      </c>
    </row>
    <row r="31" ht="19.5" customHeight="1">
      <c r="A31" s="20" t="s">
        <v>344</v>
      </c>
    </row>
  </sheetData>
  <sheetProtection/>
  <mergeCells count="26">
    <mergeCell ref="A24:I24"/>
    <mergeCell ref="F26:G26"/>
    <mergeCell ref="B23:D23"/>
    <mergeCell ref="A2:I2"/>
    <mergeCell ref="E21:F21"/>
    <mergeCell ref="E22:F22"/>
    <mergeCell ref="E23:F23"/>
    <mergeCell ref="A21:A23"/>
    <mergeCell ref="C6:C7"/>
    <mergeCell ref="A6:A7"/>
    <mergeCell ref="B6:B7"/>
    <mergeCell ref="A19:D19"/>
    <mergeCell ref="A20:D20"/>
    <mergeCell ref="A1:I1"/>
    <mergeCell ref="E18:F18"/>
    <mergeCell ref="H6:H7"/>
    <mergeCell ref="I6:I7"/>
    <mergeCell ref="E19:F19"/>
    <mergeCell ref="D6:D7"/>
    <mergeCell ref="F6:G6"/>
    <mergeCell ref="B21:D21"/>
    <mergeCell ref="B22:D22"/>
    <mergeCell ref="E20:F20"/>
    <mergeCell ref="B15:G15"/>
    <mergeCell ref="A8:A10"/>
    <mergeCell ref="A11:A14"/>
  </mergeCells>
  <printOptions horizontalCentered="1"/>
  <pageMargins left="0.7086614173228347" right="0.31496062992125984" top="0.9448818897637796" bottom="0.7480314960629921" header="0.31496062992125984" footer="0.31496062992125984"/>
  <pageSetup fitToHeight="1" fitToWidth="1" horizontalDpi="600" verticalDpi="600" orientation="portrait" paperSize="9" scale="91" r:id="rId1"/>
  <headerFooter>
    <oddFooter>&amp;C添付資料　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70" zoomScaleNormal="70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625" style="0" customWidth="1"/>
    <col min="2" max="2" width="8.00390625" style="0" customWidth="1"/>
    <col min="3" max="3" width="16.875" style="0" customWidth="1"/>
    <col min="4" max="7" width="10.625" style="0" customWidth="1"/>
    <col min="8" max="8" width="14.875" style="0" customWidth="1"/>
  </cols>
  <sheetData>
    <row r="1" spans="1:2" ht="23.25" customHeight="1">
      <c r="A1" s="142" t="s">
        <v>260</v>
      </c>
      <c r="B1" s="142"/>
    </row>
    <row r="2" ht="23.25" customHeight="1" thickBot="1">
      <c r="H2" s="151" t="s">
        <v>203</v>
      </c>
    </row>
    <row r="3" spans="1:8" ht="21.75" customHeight="1">
      <c r="A3" s="172" t="s">
        <v>204</v>
      </c>
      <c r="B3" s="313" t="s">
        <v>296</v>
      </c>
      <c r="C3" s="138" t="s">
        <v>205</v>
      </c>
      <c r="D3" s="340" t="s">
        <v>206</v>
      </c>
      <c r="E3" s="341"/>
      <c r="F3" s="138" t="s">
        <v>207</v>
      </c>
      <c r="G3" s="138" t="s">
        <v>208</v>
      </c>
      <c r="H3" s="126" t="s">
        <v>210</v>
      </c>
    </row>
    <row r="4" spans="1:8" ht="21.75" customHeight="1" thickBot="1">
      <c r="A4" s="173" t="s">
        <v>183</v>
      </c>
      <c r="B4" s="322"/>
      <c r="C4" s="139" t="s">
        <v>285</v>
      </c>
      <c r="D4" s="137" t="s">
        <v>212</v>
      </c>
      <c r="E4" s="177" t="s">
        <v>213</v>
      </c>
      <c r="F4" s="139" t="s">
        <v>183</v>
      </c>
      <c r="G4" s="139" t="s">
        <v>209</v>
      </c>
      <c r="H4" s="175" t="s">
        <v>211</v>
      </c>
    </row>
    <row r="5" spans="1:8" ht="21.75" customHeight="1" thickTop="1">
      <c r="A5" s="174" t="s">
        <v>288</v>
      </c>
      <c r="B5" s="228"/>
      <c r="C5" s="216" t="s">
        <v>286</v>
      </c>
      <c r="D5" s="215" t="s">
        <v>215</v>
      </c>
      <c r="E5" s="217" t="s">
        <v>215</v>
      </c>
      <c r="F5" s="215" t="s">
        <v>217</v>
      </c>
      <c r="G5" s="215" t="s">
        <v>219</v>
      </c>
      <c r="H5" s="333" t="s">
        <v>273</v>
      </c>
    </row>
    <row r="6" spans="1:8" ht="21.75" customHeight="1">
      <c r="A6" s="344" t="s">
        <v>295</v>
      </c>
      <c r="B6" s="176" t="s">
        <v>289</v>
      </c>
      <c r="C6" s="182" t="s">
        <v>287</v>
      </c>
      <c r="D6" s="183"/>
      <c r="E6" s="184"/>
      <c r="F6" s="183"/>
      <c r="G6" s="183"/>
      <c r="H6" s="334"/>
    </row>
    <row r="7" spans="1:8" ht="21.75" customHeight="1">
      <c r="A7" s="344"/>
      <c r="B7" s="183"/>
      <c r="C7" s="220" t="s">
        <v>274</v>
      </c>
      <c r="D7" s="186" t="s">
        <v>280</v>
      </c>
      <c r="E7" s="187" t="s">
        <v>280</v>
      </c>
      <c r="F7" s="186" t="s">
        <v>281</v>
      </c>
      <c r="G7" s="186" t="s">
        <v>282</v>
      </c>
      <c r="H7" s="218" t="s">
        <v>284</v>
      </c>
    </row>
    <row r="8" spans="1:8" ht="21.75" customHeight="1">
      <c r="A8" s="345"/>
      <c r="B8" s="184" t="s">
        <v>293</v>
      </c>
      <c r="C8" s="221" t="s">
        <v>283</v>
      </c>
      <c r="D8" s="183" t="s">
        <v>278</v>
      </c>
      <c r="E8" s="183" t="s">
        <v>278</v>
      </c>
      <c r="F8" s="183" t="s">
        <v>276</v>
      </c>
      <c r="G8" s="183" t="s">
        <v>279</v>
      </c>
      <c r="H8" s="219" t="s">
        <v>275</v>
      </c>
    </row>
    <row r="9" spans="1:8" ht="21.75" customHeight="1">
      <c r="A9" s="346" t="s">
        <v>291</v>
      </c>
      <c r="B9" s="338" t="s">
        <v>289</v>
      </c>
      <c r="C9" s="347" t="s">
        <v>214</v>
      </c>
      <c r="D9" s="338" t="s">
        <v>216</v>
      </c>
      <c r="E9" s="338" t="s">
        <v>216</v>
      </c>
      <c r="F9" s="338" t="s">
        <v>218</v>
      </c>
      <c r="G9" s="338" t="s">
        <v>220</v>
      </c>
      <c r="H9" s="178" t="s">
        <v>221</v>
      </c>
    </row>
    <row r="10" spans="1:8" ht="21.75" customHeight="1">
      <c r="A10" s="345"/>
      <c r="B10" s="339"/>
      <c r="C10" s="348"/>
      <c r="D10" s="339"/>
      <c r="E10" s="339"/>
      <c r="F10" s="339"/>
      <c r="G10" s="339"/>
      <c r="H10" s="185" t="s">
        <v>290</v>
      </c>
    </row>
    <row r="11" spans="1:8" ht="21.75" customHeight="1">
      <c r="A11" s="201" t="s">
        <v>292</v>
      </c>
      <c r="B11" s="184"/>
      <c r="C11" s="182"/>
      <c r="D11" s="183" t="s">
        <v>277</v>
      </c>
      <c r="E11" s="184"/>
      <c r="F11" s="183"/>
      <c r="G11" s="183"/>
      <c r="H11" s="185"/>
    </row>
    <row r="12" spans="1:8" ht="21.75" customHeight="1">
      <c r="A12" s="202"/>
      <c r="B12" s="229"/>
      <c r="C12" s="222"/>
      <c r="D12" s="181"/>
      <c r="E12" s="181"/>
      <c r="F12" s="181"/>
      <c r="G12" s="181"/>
      <c r="H12" s="225"/>
    </row>
    <row r="13" spans="1:8" ht="21.75" customHeight="1">
      <c r="A13" s="200"/>
      <c r="B13" s="230"/>
      <c r="C13" s="223"/>
      <c r="D13" s="179"/>
      <c r="E13" s="179"/>
      <c r="F13" s="179"/>
      <c r="G13" s="179"/>
      <c r="H13" s="226"/>
    </row>
    <row r="14" spans="1:8" ht="21.75" customHeight="1">
      <c r="A14" s="200"/>
      <c r="B14" s="230"/>
      <c r="C14" s="223"/>
      <c r="D14" s="179"/>
      <c r="E14" s="179"/>
      <c r="F14" s="179"/>
      <c r="G14" s="179"/>
      <c r="H14" s="226"/>
    </row>
    <row r="15" spans="1:8" ht="21.75" customHeight="1">
      <c r="A15" s="200"/>
      <c r="B15" s="230"/>
      <c r="C15" s="223"/>
      <c r="D15" s="179"/>
      <c r="E15" s="179"/>
      <c r="F15" s="179"/>
      <c r="G15" s="179"/>
      <c r="H15" s="226"/>
    </row>
    <row r="16" spans="1:8" ht="21.75" customHeight="1">
      <c r="A16" s="200"/>
      <c r="B16" s="230"/>
      <c r="C16" s="223"/>
      <c r="D16" s="179"/>
      <c r="E16" s="179"/>
      <c r="F16" s="179"/>
      <c r="G16" s="179"/>
      <c r="H16" s="226"/>
    </row>
    <row r="17" spans="1:8" ht="21.75" customHeight="1" thickBot="1">
      <c r="A17" s="136"/>
      <c r="B17" s="231"/>
      <c r="C17" s="224"/>
      <c r="D17" s="180"/>
      <c r="E17" s="180"/>
      <c r="F17" s="180"/>
      <c r="G17" s="180"/>
      <c r="H17" s="227"/>
    </row>
    <row r="18" spans="1:2" ht="19.5" customHeight="1">
      <c r="A18" s="152" t="s">
        <v>254</v>
      </c>
      <c r="B18" s="152"/>
    </row>
    <row r="19" spans="1:2" ht="19.5" customHeight="1">
      <c r="A19" s="152" t="s">
        <v>294</v>
      </c>
      <c r="B19" s="152"/>
    </row>
    <row r="20" spans="1:2" ht="19.5" customHeight="1">
      <c r="A20" s="152" t="s">
        <v>255</v>
      </c>
      <c r="B20" s="152"/>
    </row>
    <row r="21" spans="1:2" ht="19.5" customHeight="1">
      <c r="A21" s="152" t="s">
        <v>256</v>
      </c>
      <c r="B21" s="152"/>
    </row>
    <row r="22" spans="1:2" ht="19.5" customHeight="1">
      <c r="A22" s="152" t="s">
        <v>257</v>
      </c>
      <c r="B22" s="152"/>
    </row>
    <row r="23" spans="1:2" ht="19.5" customHeight="1">
      <c r="A23" s="152" t="s">
        <v>258</v>
      </c>
      <c r="B23" s="152"/>
    </row>
    <row r="24" spans="1:2" ht="19.5" customHeight="1">
      <c r="A24" s="152"/>
      <c r="B24" s="152"/>
    </row>
    <row r="25" spans="1:2" ht="23.25" customHeight="1" thickBot="1">
      <c r="A25" s="142" t="s">
        <v>261</v>
      </c>
      <c r="B25" s="142"/>
    </row>
    <row r="26" spans="1:8" ht="23.25" customHeight="1">
      <c r="A26" s="342" t="s">
        <v>222</v>
      </c>
      <c r="B26" s="343"/>
      <c r="C26" s="157" t="s">
        <v>223</v>
      </c>
      <c r="D26" s="305" t="s">
        <v>225</v>
      </c>
      <c r="E26" s="305"/>
      <c r="F26" s="305"/>
      <c r="G26" s="305"/>
      <c r="H26" s="312"/>
    </row>
    <row r="27" spans="1:8" ht="23.25" customHeight="1">
      <c r="A27" s="327"/>
      <c r="B27" s="328"/>
      <c r="C27" s="158" t="s">
        <v>224</v>
      </c>
      <c r="D27" s="307"/>
      <c r="E27" s="307"/>
      <c r="F27" s="307"/>
      <c r="G27" s="307"/>
      <c r="H27" s="335"/>
    </row>
    <row r="28" spans="1:8" ht="23.25" customHeight="1">
      <c r="A28" s="327"/>
      <c r="B28" s="328"/>
      <c r="C28" s="159" t="s">
        <v>226</v>
      </c>
      <c r="D28" s="307"/>
      <c r="E28" s="307"/>
      <c r="F28" s="307"/>
      <c r="G28" s="307"/>
      <c r="H28" s="335"/>
    </row>
    <row r="29" spans="1:8" ht="23.25" customHeight="1">
      <c r="A29" s="327"/>
      <c r="B29" s="328"/>
      <c r="C29" s="169" t="s">
        <v>227</v>
      </c>
      <c r="D29" s="307"/>
      <c r="E29" s="307"/>
      <c r="F29" s="307"/>
      <c r="G29" s="307"/>
      <c r="H29" s="335"/>
    </row>
    <row r="30" spans="1:8" ht="23.25" customHeight="1">
      <c r="A30" s="327"/>
      <c r="B30" s="328"/>
      <c r="C30" s="159" t="s">
        <v>228</v>
      </c>
      <c r="D30" s="307"/>
      <c r="E30" s="307"/>
      <c r="F30" s="307"/>
      <c r="G30" s="307"/>
      <c r="H30" s="335"/>
    </row>
    <row r="31" spans="1:8" ht="23.25" customHeight="1" thickBot="1">
      <c r="A31" s="329"/>
      <c r="B31" s="330"/>
      <c r="C31" s="168" t="s">
        <v>227</v>
      </c>
      <c r="D31" s="336"/>
      <c r="E31" s="336"/>
      <c r="F31" s="336"/>
      <c r="G31" s="336"/>
      <c r="H31" s="337"/>
    </row>
    <row r="32" spans="1:2" ht="23.25" customHeight="1" thickBot="1">
      <c r="A32" s="153"/>
      <c r="B32" s="153"/>
    </row>
    <row r="33" spans="1:7" ht="26.25" customHeight="1" thickBot="1">
      <c r="A33" s="331"/>
      <c r="B33" s="332"/>
      <c r="C33" s="160" t="s">
        <v>229</v>
      </c>
      <c r="D33" s="160" t="s">
        <v>230</v>
      </c>
      <c r="E33" s="192" t="s">
        <v>262</v>
      </c>
      <c r="F33" s="160" t="s">
        <v>231</v>
      </c>
      <c r="G33" s="161" t="s">
        <v>189</v>
      </c>
    </row>
    <row r="34" spans="1:7" ht="23.25" customHeight="1" thickTop="1">
      <c r="A34" s="325" t="s">
        <v>232</v>
      </c>
      <c r="B34" s="326"/>
      <c r="C34" s="162" t="s">
        <v>233</v>
      </c>
      <c r="D34" s="162" t="s">
        <v>234</v>
      </c>
      <c r="E34" s="162"/>
      <c r="F34" s="163"/>
      <c r="G34" s="164"/>
    </row>
    <row r="35" spans="1:7" ht="23.25" customHeight="1">
      <c r="A35" s="327"/>
      <c r="B35" s="328"/>
      <c r="C35" s="148" t="s">
        <v>235</v>
      </c>
      <c r="D35" s="148" t="s">
        <v>236</v>
      </c>
      <c r="E35" s="148"/>
      <c r="F35" s="155"/>
      <c r="G35" s="165"/>
    </row>
    <row r="36" spans="1:7" ht="23.25" customHeight="1">
      <c r="A36" s="327"/>
      <c r="B36" s="328"/>
      <c r="C36" s="148" t="s">
        <v>237</v>
      </c>
      <c r="D36" s="148" t="s">
        <v>234</v>
      </c>
      <c r="E36" s="148"/>
      <c r="F36" s="155"/>
      <c r="G36" s="165"/>
    </row>
    <row r="37" spans="1:7" ht="23.25" customHeight="1" thickBot="1">
      <c r="A37" s="329"/>
      <c r="B37" s="330"/>
      <c r="C37" s="156" t="s">
        <v>238</v>
      </c>
      <c r="D37" s="156" t="s">
        <v>239</v>
      </c>
      <c r="E37" s="156"/>
      <c r="F37" s="166"/>
      <c r="G37" s="167"/>
    </row>
  </sheetData>
  <sheetProtection/>
  <mergeCells count="17">
    <mergeCell ref="D3:E3"/>
    <mergeCell ref="A26:B31"/>
    <mergeCell ref="F9:F10"/>
    <mergeCell ref="G9:G10"/>
    <mergeCell ref="B3:B4"/>
    <mergeCell ref="A6:A8"/>
    <mergeCell ref="A9:A10"/>
    <mergeCell ref="B9:B10"/>
    <mergeCell ref="C9:C10"/>
    <mergeCell ref="D9:D10"/>
    <mergeCell ref="A34:B37"/>
    <mergeCell ref="A33:B33"/>
    <mergeCell ref="H5:H6"/>
    <mergeCell ref="D26:H27"/>
    <mergeCell ref="D28:H29"/>
    <mergeCell ref="D30:H31"/>
    <mergeCell ref="E9:E1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  <headerFooter>
    <oddFooter>&amp;C添付資料　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60" zoomScaleNormal="60" zoomScalePageLayoutView="0" workbookViewId="0" topLeftCell="A1">
      <selection activeCell="B1" sqref="B1"/>
    </sheetView>
  </sheetViews>
  <sheetFormatPr defaultColWidth="8.875" defaultRowHeight="13.5"/>
  <cols>
    <col min="1" max="2" width="8.875" style="0" customWidth="1"/>
    <col min="3" max="3" width="12.25390625" style="0" bestFit="1" customWidth="1"/>
    <col min="4" max="7" width="8.875" style="0" customWidth="1"/>
    <col min="8" max="8" width="9.25390625" style="0" bestFit="1" customWidth="1"/>
    <col min="9" max="9" width="9.00390625" style="0" bestFit="1" customWidth="1"/>
    <col min="10" max="10" width="11.00390625" style="0" bestFit="1" customWidth="1"/>
  </cols>
  <sheetData>
    <row r="1" ht="22.5" customHeight="1" thickBot="1">
      <c r="A1" s="142" t="s">
        <v>272</v>
      </c>
    </row>
    <row r="2" spans="1:10" ht="33.75" customHeight="1">
      <c r="A2" s="304" t="s">
        <v>240</v>
      </c>
      <c r="B2" s="305"/>
      <c r="C2" s="305" t="s">
        <v>337</v>
      </c>
      <c r="D2" s="305"/>
      <c r="E2" s="305" t="s">
        <v>259</v>
      </c>
      <c r="F2" s="305"/>
      <c r="G2" s="305" t="s">
        <v>338</v>
      </c>
      <c r="H2" s="305"/>
      <c r="I2" s="352" t="s">
        <v>241</v>
      </c>
      <c r="J2" s="353"/>
    </row>
    <row r="3" spans="1:13" ht="33.75" customHeight="1">
      <c r="A3" s="306"/>
      <c r="B3" s="307"/>
      <c r="C3" s="307"/>
      <c r="D3" s="307"/>
      <c r="E3" s="307"/>
      <c r="F3" s="307"/>
      <c r="G3" s="307"/>
      <c r="H3" s="307"/>
      <c r="I3" s="354" t="s">
        <v>242</v>
      </c>
      <c r="J3" s="355"/>
      <c r="M3" s="170"/>
    </row>
    <row r="4" spans="1:10" ht="33.75" customHeight="1">
      <c r="A4" s="364" t="s">
        <v>348</v>
      </c>
      <c r="B4" s="358"/>
      <c r="C4" s="356" t="s">
        <v>345</v>
      </c>
      <c r="D4" s="358"/>
      <c r="E4" s="356" t="s">
        <v>346</v>
      </c>
      <c r="F4" s="358"/>
      <c r="G4" s="358" t="s">
        <v>349</v>
      </c>
      <c r="H4" s="358"/>
      <c r="I4" s="356" t="s">
        <v>347</v>
      </c>
      <c r="J4" s="357"/>
    </row>
    <row r="5" spans="1:10" ht="33.75" customHeight="1">
      <c r="A5" s="364" t="s">
        <v>350</v>
      </c>
      <c r="B5" s="358"/>
      <c r="C5" s="356" t="s">
        <v>351</v>
      </c>
      <c r="D5" s="358"/>
      <c r="E5" s="358"/>
      <c r="F5" s="358"/>
      <c r="G5" s="358" t="s">
        <v>353</v>
      </c>
      <c r="H5" s="358"/>
      <c r="I5" s="356" t="s">
        <v>352</v>
      </c>
      <c r="J5" s="357"/>
    </row>
    <row r="6" spans="1:10" ht="33.75" customHeight="1">
      <c r="A6" s="364" t="s">
        <v>354</v>
      </c>
      <c r="B6" s="358"/>
      <c r="C6" s="358" t="s">
        <v>355</v>
      </c>
      <c r="D6" s="358"/>
      <c r="E6" s="358"/>
      <c r="F6" s="358"/>
      <c r="G6" s="358"/>
      <c r="H6" s="358"/>
      <c r="I6" s="356" t="s">
        <v>352</v>
      </c>
      <c r="J6" s="357"/>
    </row>
    <row r="7" spans="1:10" ht="33.75" customHeight="1">
      <c r="A7" s="349"/>
      <c r="B7" s="350"/>
      <c r="C7" s="350"/>
      <c r="D7" s="350"/>
      <c r="E7" s="350"/>
      <c r="F7" s="350"/>
      <c r="G7" s="350"/>
      <c r="H7" s="350"/>
      <c r="I7" s="350"/>
      <c r="J7" s="351"/>
    </row>
    <row r="8" spans="1:10" ht="33.75" customHeight="1">
      <c r="A8" s="349"/>
      <c r="B8" s="350"/>
      <c r="C8" s="350"/>
      <c r="D8" s="350"/>
      <c r="E8" s="350"/>
      <c r="F8" s="350"/>
      <c r="G8" s="350"/>
      <c r="H8" s="350"/>
      <c r="I8" s="350"/>
      <c r="J8" s="351"/>
    </row>
    <row r="9" spans="1:10" ht="33.75" customHeight="1">
      <c r="A9" s="349"/>
      <c r="B9" s="350"/>
      <c r="C9" s="350"/>
      <c r="D9" s="350"/>
      <c r="E9" s="350"/>
      <c r="F9" s="350"/>
      <c r="G9" s="350"/>
      <c r="H9" s="350"/>
      <c r="I9" s="350"/>
      <c r="J9" s="351"/>
    </row>
    <row r="10" spans="1:10" ht="33.75" customHeight="1">
      <c r="A10" s="349"/>
      <c r="B10" s="350"/>
      <c r="C10" s="350"/>
      <c r="D10" s="350"/>
      <c r="E10" s="350"/>
      <c r="F10" s="350"/>
      <c r="G10" s="350"/>
      <c r="H10" s="350"/>
      <c r="I10" s="350"/>
      <c r="J10" s="351"/>
    </row>
    <row r="11" spans="1:10" ht="33.75" customHeight="1">
      <c r="A11" s="349"/>
      <c r="B11" s="350"/>
      <c r="C11" s="350"/>
      <c r="D11" s="350"/>
      <c r="E11" s="350"/>
      <c r="F11" s="350"/>
      <c r="G11" s="350"/>
      <c r="H11" s="350"/>
      <c r="I11" s="350"/>
      <c r="J11" s="351"/>
    </row>
    <row r="12" spans="1:10" ht="33.75" customHeight="1">
      <c r="A12" s="349"/>
      <c r="B12" s="350"/>
      <c r="C12" s="350"/>
      <c r="D12" s="350"/>
      <c r="E12" s="350"/>
      <c r="F12" s="350"/>
      <c r="G12" s="350"/>
      <c r="H12" s="350"/>
      <c r="I12" s="350"/>
      <c r="J12" s="351"/>
    </row>
    <row r="13" spans="1:10" ht="33.75" customHeight="1" thickBot="1">
      <c r="A13" s="363"/>
      <c r="B13" s="362"/>
      <c r="C13" s="362"/>
      <c r="D13" s="362"/>
      <c r="E13" s="362"/>
      <c r="F13" s="362"/>
      <c r="G13" s="362"/>
      <c r="H13" s="362"/>
      <c r="I13" s="362"/>
      <c r="J13" s="365"/>
    </row>
    <row r="14" ht="22.5" customHeight="1">
      <c r="A14" s="150" t="s">
        <v>263</v>
      </c>
    </row>
    <row r="15" ht="22.5" customHeight="1">
      <c r="A15" s="150"/>
    </row>
    <row r="16" ht="22.5" customHeight="1" thickBot="1">
      <c r="A16" s="142" t="s">
        <v>321</v>
      </c>
    </row>
    <row r="17" spans="1:10" ht="33.75" customHeight="1">
      <c r="A17" s="366" t="s">
        <v>243</v>
      </c>
      <c r="B17" s="368" t="s">
        <v>244</v>
      </c>
      <c r="C17" s="368" t="s">
        <v>245</v>
      </c>
      <c r="D17" s="368" t="s">
        <v>246</v>
      </c>
      <c r="E17" s="368" t="s">
        <v>247</v>
      </c>
      <c r="F17" s="352" t="s">
        <v>248</v>
      </c>
      <c r="G17" s="305"/>
      <c r="H17" s="313" t="s">
        <v>249</v>
      </c>
      <c r="I17" s="313" t="s">
        <v>250</v>
      </c>
      <c r="J17" s="360" t="s">
        <v>251</v>
      </c>
    </row>
    <row r="18" spans="1:14" ht="33.75" customHeight="1">
      <c r="A18" s="367"/>
      <c r="B18" s="369"/>
      <c r="C18" s="369"/>
      <c r="D18" s="369"/>
      <c r="E18" s="369"/>
      <c r="F18" s="171"/>
      <c r="G18" s="193" t="s">
        <v>252</v>
      </c>
      <c r="H18" s="359"/>
      <c r="I18" s="359"/>
      <c r="J18" s="361"/>
      <c r="N18" s="170"/>
    </row>
    <row r="19" spans="1:10" ht="33.75" customHeight="1">
      <c r="A19" s="287" t="s">
        <v>518</v>
      </c>
      <c r="B19" s="289" t="s">
        <v>517</v>
      </c>
      <c r="C19" s="290">
        <v>10000000</v>
      </c>
      <c r="D19" s="291" t="s">
        <v>348</v>
      </c>
      <c r="E19" s="292">
        <v>0.013</v>
      </c>
      <c r="F19" s="283">
        <v>20</v>
      </c>
      <c r="G19" s="283">
        <v>2</v>
      </c>
      <c r="H19" s="293">
        <v>555000</v>
      </c>
      <c r="I19" s="293">
        <v>21000</v>
      </c>
      <c r="J19" s="294">
        <v>1110000</v>
      </c>
    </row>
    <row r="20" spans="1:10" ht="33.75" customHeight="1">
      <c r="A20" s="196"/>
      <c r="B20" s="197"/>
      <c r="C20" s="197"/>
      <c r="D20" s="197"/>
      <c r="E20" s="247"/>
      <c r="F20" s="197"/>
      <c r="G20" s="197"/>
      <c r="H20" s="197"/>
      <c r="I20" s="197"/>
      <c r="J20" s="198"/>
    </row>
    <row r="21" spans="1:10" ht="33.75" customHeight="1">
      <c r="A21" s="196"/>
      <c r="B21" s="197"/>
      <c r="C21" s="197"/>
      <c r="D21" s="197"/>
      <c r="E21" s="247"/>
      <c r="F21" s="197"/>
      <c r="G21" s="197"/>
      <c r="H21" s="197"/>
      <c r="I21" s="197"/>
      <c r="J21" s="198"/>
    </row>
    <row r="22" spans="1:10" ht="33.75" customHeight="1">
      <c r="A22" s="196"/>
      <c r="B22" s="197"/>
      <c r="C22" s="197"/>
      <c r="D22" s="197"/>
      <c r="E22" s="247"/>
      <c r="F22" s="197"/>
      <c r="G22" s="197"/>
      <c r="H22" s="197"/>
      <c r="I22" s="197"/>
      <c r="J22" s="198"/>
    </row>
    <row r="23" spans="1:10" ht="33.75" customHeight="1">
      <c r="A23" s="196"/>
      <c r="B23" s="197"/>
      <c r="C23" s="197"/>
      <c r="D23" s="197"/>
      <c r="E23" s="247"/>
      <c r="F23" s="197"/>
      <c r="G23" s="197"/>
      <c r="H23" s="197"/>
      <c r="I23" s="197"/>
      <c r="J23" s="198"/>
    </row>
    <row r="24" spans="1:10" ht="33.75" customHeight="1">
      <c r="A24" s="196"/>
      <c r="B24" s="197"/>
      <c r="C24" s="197"/>
      <c r="D24" s="197"/>
      <c r="E24" s="247"/>
      <c r="F24" s="197"/>
      <c r="G24" s="197"/>
      <c r="H24" s="197"/>
      <c r="I24" s="197"/>
      <c r="J24" s="198"/>
    </row>
    <row r="25" spans="1:10" ht="33.75" customHeight="1" thickBot="1">
      <c r="A25" s="144" t="s">
        <v>253</v>
      </c>
      <c r="B25" s="286"/>
      <c r="C25" s="286">
        <f>SUM(C19:C24)</f>
        <v>10000000</v>
      </c>
      <c r="D25" s="286"/>
      <c r="E25" s="286"/>
      <c r="F25" s="286"/>
      <c r="G25" s="286"/>
      <c r="H25" s="286">
        <f>SUM(H19:H24)</f>
        <v>555000</v>
      </c>
      <c r="I25" s="286">
        <f>SUM(I19:I24)</f>
        <v>21000</v>
      </c>
      <c r="J25" s="288">
        <f>SUM(J19:J24)</f>
        <v>1110000</v>
      </c>
    </row>
    <row r="26" ht="15.75">
      <c r="A26" s="154"/>
    </row>
    <row r="28" ht="15.75">
      <c r="A28" s="154"/>
    </row>
  </sheetData>
  <sheetProtection/>
  <mergeCells count="65">
    <mergeCell ref="I13:J13"/>
    <mergeCell ref="A2:B3"/>
    <mergeCell ref="A17:A18"/>
    <mergeCell ref="B17:B18"/>
    <mergeCell ref="C17:C18"/>
    <mergeCell ref="D17:D18"/>
    <mergeCell ref="E17:E18"/>
    <mergeCell ref="A4:B4"/>
    <mergeCell ref="A5:B5"/>
    <mergeCell ref="C5:D5"/>
    <mergeCell ref="A13:B13"/>
    <mergeCell ref="C13:D13"/>
    <mergeCell ref="E13:F13"/>
    <mergeCell ref="A9:B9"/>
    <mergeCell ref="A11:B11"/>
    <mergeCell ref="C2:D3"/>
    <mergeCell ref="E2:F3"/>
    <mergeCell ref="A7:B7"/>
    <mergeCell ref="A6:B6"/>
    <mergeCell ref="C11:D11"/>
    <mergeCell ref="E5:F5"/>
    <mergeCell ref="G5:H5"/>
    <mergeCell ref="C9:D9"/>
    <mergeCell ref="E9:F9"/>
    <mergeCell ref="E4:F4"/>
    <mergeCell ref="C6:D6"/>
    <mergeCell ref="E6:F6"/>
    <mergeCell ref="C4:D4"/>
    <mergeCell ref="F17:G17"/>
    <mergeCell ref="G4:H4"/>
    <mergeCell ref="G9:H9"/>
    <mergeCell ref="I17:I18"/>
    <mergeCell ref="J17:J18"/>
    <mergeCell ref="C7:D7"/>
    <mergeCell ref="E7:F7"/>
    <mergeCell ref="G13:H13"/>
    <mergeCell ref="H17:H18"/>
    <mergeCell ref="G7:H7"/>
    <mergeCell ref="I7:J7"/>
    <mergeCell ref="I2:J2"/>
    <mergeCell ref="I3:J3"/>
    <mergeCell ref="I4:J4"/>
    <mergeCell ref="I5:J5"/>
    <mergeCell ref="G6:H6"/>
    <mergeCell ref="I6:J6"/>
    <mergeCell ref="G2:H3"/>
    <mergeCell ref="E11:F11"/>
    <mergeCell ref="G11:H11"/>
    <mergeCell ref="I11:J11"/>
    <mergeCell ref="A8:B8"/>
    <mergeCell ref="C8:D8"/>
    <mergeCell ref="E8:F8"/>
    <mergeCell ref="G8:H8"/>
    <mergeCell ref="I8:J8"/>
    <mergeCell ref="I9:J9"/>
    <mergeCell ref="A12:B12"/>
    <mergeCell ref="C12:D12"/>
    <mergeCell ref="E12:F12"/>
    <mergeCell ref="G12:H12"/>
    <mergeCell ref="I12:J12"/>
    <mergeCell ref="A10:B10"/>
    <mergeCell ref="C10:D10"/>
    <mergeCell ref="E10:F10"/>
    <mergeCell ref="G10:H10"/>
    <mergeCell ref="I10:J10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9" r:id="rId1"/>
  <headerFooter>
    <oddFooter>&amp;C添付資料　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55" zoomScaleNormal="55" zoomScaleSheetLayoutView="90" zoomScalePageLayoutView="0" workbookViewId="0" topLeftCell="A1">
      <selection activeCell="A1" sqref="A1"/>
    </sheetView>
  </sheetViews>
  <sheetFormatPr defaultColWidth="8.875" defaultRowHeight="13.5"/>
  <cols>
    <col min="1" max="1" width="12.625" style="0" customWidth="1"/>
    <col min="2" max="9" width="10.00390625" style="0" customWidth="1"/>
  </cols>
  <sheetData>
    <row r="1" ht="26.25" customHeight="1">
      <c r="I1" s="119" t="str">
        <f ca="1">MID(CELL("filename"),SEARCH("[",CELL("filename"))+1,SEARCH("]",CELL("filename"))-SEARCH("[",CELL("filename"))-1)</f>
        <v>【酪農】県名_経営者名_診断年度.xls</v>
      </c>
    </row>
    <row r="2" ht="26.25" customHeight="1">
      <c r="A2" s="141" t="s">
        <v>322</v>
      </c>
    </row>
    <row r="3" spans="1:9" ht="26.25" customHeight="1" thickBot="1">
      <c r="A3" s="233" t="s">
        <v>336</v>
      </c>
      <c r="B3" s="236"/>
      <c r="C3" s="236"/>
      <c r="D3" s="236"/>
      <c r="E3" s="236"/>
      <c r="F3" s="236"/>
      <c r="G3" s="236"/>
      <c r="H3" s="309" t="s">
        <v>303</v>
      </c>
      <c r="I3" s="309"/>
    </row>
    <row r="4" spans="1:9" ht="26.25" customHeight="1">
      <c r="A4" s="370"/>
      <c r="B4" s="372" t="s">
        <v>164</v>
      </c>
      <c r="C4" s="374" t="s">
        <v>165</v>
      </c>
      <c r="D4" s="376" t="s">
        <v>339</v>
      </c>
      <c r="E4" s="376"/>
      <c r="F4" s="376"/>
      <c r="G4" s="376" t="s">
        <v>168</v>
      </c>
      <c r="H4" s="376"/>
      <c r="I4" s="377"/>
    </row>
    <row r="5" spans="1:9" ht="26.25" customHeight="1">
      <c r="A5" s="371"/>
      <c r="B5" s="373"/>
      <c r="C5" s="375"/>
      <c r="D5" s="111" t="s">
        <v>166</v>
      </c>
      <c r="E5" s="111" t="s">
        <v>167</v>
      </c>
      <c r="F5" s="111" t="s">
        <v>169</v>
      </c>
      <c r="G5" s="245" t="s">
        <v>166</v>
      </c>
      <c r="H5" s="111" t="s">
        <v>167</v>
      </c>
      <c r="I5" s="235" t="s">
        <v>169</v>
      </c>
    </row>
    <row r="6" spans="1:9" ht="26.25" customHeight="1">
      <c r="A6" s="112" t="s">
        <v>160</v>
      </c>
      <c r="B6" s="255"/>
      <c r="C6" s="256"/>
      <c r="D6" s="256"/>
      <c r="E6" s="256"/>
      <c r="F6" s="256"/>
      <c r="G6" s="256"/>
      <c r="H6" s="256"/>
      <c r="I6" s="257"/>
    </row>
    <row r="7" spans="1:9" ht="26.25" customHeight="1">
      <c r="A7" s="112" t="s">
        <v>161</v>
      </c>
      <c r="B7" s="258"/>
      <c r="C7" s="259"/>
      <c r="D7" s="259"/>
      <c r="E7" s="259"/>
      <c r="F7" s="259"/>
      <c r="G7" s="259"/>
      <c r="H7" s="259"/>
      <c r="I7" s="260"/>
    </row>
    <row r="8" spans="1:9" ht="26.25" customHeight="1">
      <c r="A8" s="112" t="s">
        <v>162</v>
      </c>
      <c r="B8" s="258"/>
      <c r="C8" s="259"/>
      <c r="D8" s="259"/>
      <c r="E8" s="259"/>
      <c r="F8" s="259"/>
      <c r="G8" s="259"/>
      <c r="H8" s="259"/>
      <c r="I8" s="260"/>
    </row>
    <row r="9" spans="1:9" ht="26.25" customHeight="1">
      <c r="A9" s="112" t="s">
        <v>307</v>
      </c>
      <c r="B9" s="258"/>
      <c r="C9" s="259"/>
      <c r="D9" s="259"/>
      <c r="E9" s="259"/>
      <c r="F9" s="259"/>
      <c r="G9" s="259"/>
      <c r="H9" s="259"/>
      <c r="I9" s="260"/>
    </row>
    <row r="10" spans="1:9" ht="26.25" customHeight="1" thickBot="1">
      <c r="A10" s="113" t="s">
        <v>163</v>
      </c>
      <c r="B10" s="261"/>
      <c r="C10" s="262"/>
      <c r="D10" s="262"/>
      <c r="E10" s="262"/>
      <c r="F10" s="262"/>
      <c r="G10" s="262"/>
      <c r="H10" s="262"/>
      <c r="I10" s="263"/>
    </row>
    <row r="11" spans="1:9" ht="26.25" customHeight="1">
      <c r="A11" s="20" t="s">
        <v>356</v>
      </c>
      <c r="B11" s="170"/>
      <c r="C11" s="170"/>
      <c r="D11" s="170"/>
      <c r="E11" s="170"/>
      <c r="F11" s="170"/>
      <c r="G11" s="170"/>
      <c r="H11" s="170"/>
      <c r="I11" s="170"/>
    </row>
    <row r="12" spans="1:9" ht="19.5" customHeight="1">
      <c r="A12" s="20" t="s">
        <v>305</v>
      </c>
      <c r="B12" s="233"/>
      <c r="C12" s="233"/>
      <c r="D12" s="233"/>
      <c r="E12" s="233"/>
      <c r="F12" s="236"/>
      <c r="G12" s="236"/>
      <c r="H12" s="236"/>
      <c r="I12" s="236"/>
    </row>
    <row r="13" spans="1:9" ht="22.5" customHeight="1">
      <c r="A13" s="20" t="s">
        <v>340</v>
      </c>
      <c r="B13" s="233"/>
      <c r="C13" s="233"/>
      <c r="D13" s="233"/>
      <c r="E13" s="233"/>
      <c r="F13" s="236"/>
      <c r="G13" s="236"/>
      <c r="H13" s="236"/>
      <c r="I13" s="236"/>
    </row>
    <row r="14" spans="1:9" ht="22.5" customHeight="1">
      <c r="A14" s="20" t="s">
        <v>342</v>
      </c>
      <c r="B14" s="233"/>
      <c r="C14" s="233"/>
      <c r="D14" s="233"/>
      <c r="E14" s="233"/>
      <c r="F14" s="236"/>
      <c r="G14" s="236"/>
      <c r="H14" s="236"/>
      <c r="I14" s="236"/>
    </row>
    <row r="15" spans="1:9" ht="22.5" customHeight="1">
      <c r="A15" s="20" t="s">
        <v>306</v>
      </c>
      <c r="B15" s="233"/>
      <c r="C15" s="233"/>
      <c r="D15" s="233"/>
      <c r="E15" s="233"/>
      <c r="F15" s="236"/>
      <c r="G15" s="236"/>
      <c r="H15" s="236"/>
      <c r="I15" s="236"/>
    </row>
    <row r="16" spans="1:9" ht="22.5" customHeight="1">
      <c r="A16" s="233" t="s">
        <v>308</v>
      </c>
      <c r="B16" s="233"/>
      <c r="C16" s="233"/>
      <c r="D16" s="233"/>
      <c r="E16" s="233"/>
      <c r="F16" s="236"/>
      <c r="G16" s="236"/>
      <c r="H16" s="236"/>
      <c r="I16" s="236"/>
    </row>
    <row r="17" spans="1:9" ht="22.5" customHeight="1">
      <c r="A17" s="233"/>
      <c r="B17" s="233"/>
      <c r="C17" s="233"/>
      <c r="D17" s="233"/>
      <c r="E17" s="233"/>
      <c r="F17" s="236"/>
      <c r="G17" s="236"/>
      <c r="H17" s="236"/>
      <c r="I17" s="236"/>
    </row>
    <row r="18" spans="1:9" ht="22.5" customHeight="1">
      <c r="A18" s="20" t="s">
        <v>309</v>
      </c>
      <c r="B18" s="236"/>
      <c r="C18" s="236"/>
      <c r="D18" s="236"/>
      <c r="E18" s="236"/>
      <c r="F18" s="236"/>
      <c r="G18" s="236"/>
      <c r="H18" s="236"/>
      <c r="I18" s="236"/>
    </row>
    <row r="19" spans="1:9" ht="22.5" customHeight="1">
      <c r="A19" s="20" t="s">
        <v>310</v>
      </c>
      <c r="B19" s="236"/>
      <c r="C19" s="236"/>
      <c r="D19" s="236"/>
      <c r="E19" s="236"/>
      <c r="F19" s="236"/>
      <c r="G19" s="236"/>
      <c r="H19" s="236"/>
      <c r="I19" s="236"/>
    </row>
    <row r="20" spans="1:9" ht="22.5" customHeight="1">
      <c r="A20" s="20" t="s">
        <v>311</v>
      </c>
      <c r="B20" s="236"/>
      <c r="C20" s="236"/>
      <c r="D20" s="236"/>
      <c r="E20" s="236"/>
      <c r="F20" s="236"/>
      <c r="G20" s="236"/>
      <c r="H20" s="236"/>
      <c r="I20" s="236"/>
    </row>
    <row r="21" spans="1:9" ht="22.5" customHeight="1">
      <c r="A21" s="20" t="s">
        <v>312</v>
      </c>
      <c r="B21" s="236"/>
      <c r="C21" s="236"/>
      <c r="D21" s="236"/>
      <c r="E21" s="236"/>
      <c r="F21" s="236"/>
      <c r="G21" s="236"/>
      <c r="H21" s="236"/>
      <c r="I21" s="236"/>
    </row>
    <row r="22" spans="1:9" ht="22.5" customHeight="1">
      <c r="A22" s="20" t="s">
        <v>313</v>
      </c>
      <c r="B22" s="236"/>
      <c r="C22" s="236"/>
      <c r="D22" s="236"/>
      <c r="E22" s="236"/>
      <c r="F22" s="236"/>
      <c r="G22" s="236"/>
      <c r="H22" s="236"/>
      <c r="I22" s="236"/>
    </row>
    <row r="23" ht="22.5" customHeight="1"/>
  </sheetData>
  <sheetProtection/>
  <mergeCells count="6">
    <mergeCell ref="A4:A5"/>
    <mergeCell ref="B4:B5"/>
    <mergeCell ref="C4:C5"/>
    <mergeCell ref="D4:F4"/>
    <mergeCell ref="G4:I4"/>
    <mergeCell ref="H3:I3"/>
  </mergeCells>
  <printOptions horizontalCentered="1"/>
  <pageMargins left="0.7086614173228347" right="0.31496062992125984" top="0.9448818897637796" bottom="0.7480314960629921" header="0.31496062992125984" footer="0.31496062992125984"/>
  <pageSetup horizontalDpi="600" verticalDpi="600" orientation="portrait" paperSize="9" scale="90" r:id="rId1"/>
  <headerFooter>
    <oddFooter>&amp;C添付資料　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="55" zoomScaleSheetLayoutView="55" zoomScalePageLayoutView="0" workbookViewId="0" topLeftCell="A1">
      <selection activeCell="B1" sqref="B1"/>
    </sheetView>
  </sheetViews>
  <sheetFormatPr defaultColWidth="11.00390625" defaultRowHeight="13.5"/>
  <cols>
    <col min="1" max="1" width="4.125" style="1" customWidth="1"/>
    <col min="2" max="2" width="5.50390625" style="1" customWidth="1"/>
    <col min="3" max="3" width="14.625" style="1" customWidth="1"/>
    <col min="4" max="4" width="15.625" style="1" bestFit="1" customWidth="1"/>
    <col min="5" max="5" width="2.00390625" style="1" customWidth="1"/>
    <col min="6" max="6" width="19.875" style="1" customWidth="1"/>
    <col min="7" max="7" width="9.00390625" style="1" bestFit="1" customWidth="1"/>
    <col min="8" max="9" width="18.625" style="1" customWidth="1"/>
    <col min="10" max="10" width="3.50390625" style="1" bestFit="1" customWidth="1"/>
    <col min="11" max="11" width="26.50390625" style="1" bestFit="1" customWidth="1"/>
    <col min="12" max="12" width="13.00390625" style="1" bestFit="1" customWidth="1"/>
    <col min="13" max="13" width="32.75390625" style="1" bestFit="1" customWidth="1"/>
    <col min="14" max="16384" width="11.00390625" style="1" customWidth="1"/>
  </cols>
  <sheetData>
    <row r="1" spans="1:10" ht="26.25" customHeight="1">
      <c r="A1" s="195"/>
      <c r="B1" s="194"/>
      <c r="F1" s="232"/>
      <c r="G1" s="232"/>
      <c r="H1" s="38"/>
      <c r="I1" s="120" t="str">
        <f ca="1">MID(CELL("filename"),SEARCH("[",CELL("filename"))+1,SEARCH("]",CELL("filename"))-SEARCH("[",CELL("filename"))-1)</f>
        <v>【酪農】県名_経営者名_診断年度.xls</v>
      </c>
      <c r="J1" s="120"/>
    </row>
    <row r="2" spans="1:10" ht="27.75" customHeight="1" thickBot="1">
      <c r="A2" s="422" t="s">
        <v>266</v>
      </c>
      <c r="B2" s="422"/>
      <c r="C2" s="422"/>
      <c r="D2" s="422"/>
      <c r="E2" s="422"/>
      <c r="F2" s="422"/>
      <c r="G2" s="422"/>
      <c r="H2" s="422"/>
      <c r="I2" s="422"/>
      <c r="J2" s="281"/>
    </row>
    <row r="3" spans="1:12" ht="34.5" customHeight="1" thickBot="1">
      <c r="A3" s="121"/>
      <c r="B3" s="122"/>
      <c r="C3" s="122"/>
      <c r="D3" s="122"/>
      <c r="E3" s="123"/>
      <c r="F3" s="400" t="s">
        <v>153</v>
      </c>
      <c r="G3" s="401"/>
      <c r="H3" s="99" t="s">
        <v>154</v>
      </c>
      <c r="I3" s="100" t="s">
        <v>155</v>
      </c>
      <c r="J3" s="285" t="s">
        <v>514</v>
      </c>
      <c r="K3" s="282" t="s">
        <v>513</v>
      </c>
      <c r="L3" s="284" t="s">
        <v>515</v>
      </c>
    </row>
    <row r="4" spans="1:10" ht="20.25" customHeight="1">
      <c r="A4" s="424" t="s">
        <v>172</v>
      </c>
      <c r="B4" s="431" t="s">
        <v>39</v>
      </c>
      <c r="C4" s="432"/>
      <c r="D4" s="29" t="s">
        <v>37</v>
      </c>
      <c r="E4" s="24"/>
      <c r="F4" s="81"/>
      <c r="G4" s="89" t="s">
        <v>32</v>
      </c>
      <c r="H4" s="199"/>
      <c r="I4" s="203"/>
      <c r="J4" s="1" t="s">
        <v>357</v>
      </c>
    </row>
    <row r="5" spans="1:10" ht="20.25" customHeight="1">
      <c r="A5" s="425"/>
      <c r="B5" s="433"/>
      <c r="C5" s="434"/>
      <c r="D5" s="2" t="s">
        <v>38</v>
      </c>
      <c r="E5" s="25"/>
      <c r="F5" s="81"/>
      <c r="G5" s="89" t="s">
        <v>32</v>
      </c>
      <c r="H5" s="199"/>
      <c r="I5" s="203"/>
      <c r="J5" s="1" t="s">
        <v>358</v>
      </c>
    </row>
    <row r="6" spans="1:10" ht="20.25" customHeight="1">
      <c r="A6" s="425"/>
      <c r="B6" s="378" t="s">
        <v>140</v>
      </c>
      <c r="C6" s="379"/>
      <c r="D6" s="379"/>
      <c r="E6" s="25"/>
      <c r="F6" s="82"/>
      <c r="G6" s="89" t="s">
        <v>112</v>
      </c>
      <c r="H6" s="199"/>
      <c r="I6" s="203"/>
      <c r="J6" s="1" t="s">
        <v>359</v>
      </c>
    </row>
    <row r="7" spans="1:10" ht="20.25" customHeight="1">
      <c r="A7" s="425"/>
      <c r="B7" s="429" t="s">
        <v>141</v>
      </c>
      <c r="C7" s="430"/>
      <c r="D7" s="430"/>
      <c r="E7" s="26"/>
      <c r="F7" s="82"/>
      <c r="G7" s="89" t="s">
        <v>113</v>
      </c>
      <c r="H7" s="199"/>
      <c r="I7" s="203"/>
      <c r="J7" s="1" t="s">
        <v>360</v>
      </c>
    </row>
    <row r="8" spans="1:12" ht="20.25" customHeight="1">
      <c r="A8" s="425"/>
      <c r="B8" s="404" t="s">
        <v>177</v>
      </c>
      <c r="C8" s="405"/>
      <c r="D8" s="46" t="s">
        <v>182</v>
      </c>
      <c r="E8" s="47"/>
      <c r="F8" s="83">
        <f>F4/2000</f>
        <v>0</v>
      </c>
      <c r="G8" s="91" t="s">
        <v>128</v>
      </c>
      <c r="H8" s="204"/>
      <c r="I8" s="205"/>
      <c r="J8" s="90" t="s">
        <v>372</v>
      </c>
      <c r="K8" s="1" t="s">
        <v>361</v>
      </c>
      <c r="L8" s="1" t="s">
        <v>363</v>
      </c>
    </row>
    <row r="9" spans="1:12" ht="20.25" customHeight="1">
      <c r="A9" s="425"/>
      <c r="B9" s="406"/>
      <c r="C9" s="407"/>
      <c r="D9" s="46" t="s">
        <v>38</v>
      </c>
      <c r="E9" s="47"/>
      <c r="F9" s="84">
        <f>F5/2000</f>
        <v>0</v>
      </c>
      <c r="G9" s="91" t="s">
        <v>129</v>
      </c>
      <c r="H9" s="204"/>
      <c r="I9" s="205"/>
      <c r="J9" s="1" t="s">
        <v>365</v>
      </c>
      <c r="K9" s="1" t="s">
        <v>362</v>
      </c>
      <c r="L9" s="1" t="s">
        <v>363</v>
      </c>
    </row>
    <row r="10" spans="1:12" ht="20.25" customHeight="1">
      <c r="A10" s="425"/>
      <c r="B10" s="389" t="s">
        <v>0</v>
      </c>
      <c r="C10" s="390"/>
      <c r="D10" s="390"/>
      <c r="E10" s="271"/>
      <c r="F10" s="272">
        <f>'２　飼養規模'!B6</f>
        <v>0</v>
      </c>
      <c r="G10" s="273" t="s">
        <v>130</v>
      </c>
      <c r="H10" s="204"/>
      <c r="I10" s="205"/>
      <c r="J10" s="1" t="s">
        <v>418</v>
      </c>
      <c r="K10" s="1" t="s">
        <v>367</v>
      </c>
      <c r="L10" s="1" t="s">
        <v>363</v>
      </c>
    </row>
    <row r="11" spans="1:10" ht="18" customHeight="1">
      <c r="A11" s="425"/>
      <c r="B11" s="402" t="s">
        <v>106</v>
      </c>
      <c r="C11" s="403"/>
      <c r="D11" s="9" t="s">
        <v>107</v>
      </c>
      <c r="E11" s="25"/>
      <c r="F11" s="27"/>
      <c r="G11" s="93" t="s">
        <v>173</v>
      </c>
      <c r="H11" s="206"/>
      <c r="I11" s="254"/>
      <c r="J11" s="1" t="s">
        <v>373</v>
      </c>
    </row>
    <row r="12" spans="1:10" ht="19.5" customHeight="1">
      <c r="A12" s="425"/>
      <c r="B12" s="427" t="s">
        <v>1</v>
      </c>
      <c r="C12" s="428"/>
      <c r="D12" s="428"/>
      <c r="E12" s="25"/>
      <c r="F12" s="28"/>
      <c r="G12" s="92" t="s">
        <v>131</v>
      </c>
      <c r="H12" s="204"/>
      <c r="I12" s="205"/>
      <c r="J12" s="1" t="s">
        <v>374</v>
      </c>
    </row>
    <row r="13" spans="1:11" ht="19.5" customHeight="1">
      <c r="A13" s="425"/>
      <c r="B13" s="389" t="s">
        <v>341</v>
      </c>
      <c r="C13" s="390"/>
      <c r="D13" s="390"/>
      <c r="E13" s="271"/>
      <c r="F13" s="274">
        <f>SUM('２　飼養規模'!D9:F9)</f>
        <v>0</v>
      </c>
      <c r="G13" s="273" t="s">
        <v>132</v>
      </c>
      <c r="H13" s="204"/>
      <c r="I13" s="205"/>
      <c r="J13" s="1" t="s">
        <v>385</v>
      </c>
      <c r="K13" s="1" t="s">
        <v>369</v>
      </c>
    </row>
    <row r="14" spans="1:11" ht="20.25" customHeight="1">
      <c r="A14" s="425"/>
      <c r="B14" s="389" t="s">
        <v>324</v>
      </c>
      <c r="C14" s="390"/>
      <c r="D14" s="390"/>
      <c r="E14" s="271"/>
      <c r="F14" s="274">
        <f>SUM('２　飼養規模'!C9)</f>
        <v>0</v>
      </c>
      <c r="G14" s="273" t="s">
        <v>133</v>
      </c>
      <c r="H14" s="204"/>
      <c r="I14" s="205"/>
      <c r="J14" s="1" t="s">
        <v>375</v>
      </c>
      <c r="K14" s="1" t="s">
        <v>368</v>
      </c>
    </row>
    <row r="15" spans="1:11" ht="20.25" customHeight="1">
      <c r="A15" s="425"/>
      <c r="B15" s="389" t="s">
        <v>318</v>
      </c>
      <c r="C15" s="390"/>
      <c r="D15" s="390"/>
      <c r="E15" s="271"/>
      <c r="F15" s="274">
        <f>'２　飼養規模'!B9</f>
        <v>0</v>
      </c>
      <c r="G15" s="273" t="s">
        <v>130</v>
      </c>
      <c r="H15" s="204"/>
      <c r="I15" s="205"/>
      <c r="J15" s="90" t="s">
        <v>376</v>
      </c>
      <c r="K15" s="1" t="s">
        <v>370</v>
      </c>
    </row>
    <row r="16" spans="1:11" ht="20.25" customHeight="1">
      <c r="A16" s="426"/>
      <c r="B16" s="389" t="s">
        <v>2</v>
      </c>
      <c r="C16" s="390"/>
      <c r="D16" s="390"/>
      <c r="E16" s="271"/>
      <c r="F16" s="275">
        <f>SUM('２　飼養規模'!G9:I9)</f>
        <v>0</v>
      </c>
      <c r="G16" s="273" t="s">
        <v>134</v>
      </c>
      <c r="H16" s="204"/>
      <c r="I16" s="205"/>
      <c r="J16" s="1" t="s">
        <v>377</v>
      </c>
      <c r="K16" s="1" t="s">
        <v>371</v>
      </c>
    </row>
    <row r="17" spans="1:11" ht="20.25" customHeight="1">
      <c r="A17" s="393" t="s">
        <v>3</v>
      </c>
      <c r="B17" s="389" t="s">
        <v>4</v>
      </c>
      <c r="C17" s="390"/>
      <c r="D17" s="390"/>
      <c r="E17" s="47"/>
      <c r="F17" s="50">
        <f>+'６　損益計算書'!F39</f>
        <v>0</v>
      </c>
      <c r="G17" s="91" t="s">
        <v>5</v>
      </c>
      <c r="H17" s="204"/>
      <c r="I17" s="264"/>
      <c r="J17" s="1" t="s">
        <v>378</v>
      </c>
      <c r="K17" s="1" t="s">
        <v>422</v>
      </c>
    </row>
    <row r="18" spans="1:11" ht="20.25" customHeight="1">
      <c r="A18" s="394"/>
      <c r="B18" s="389" t="s">
        <v>6</v>
      </c>
      <c r="C18" s="390"/>
      <c r="D18" s="390"/>
      <c r="E18" s="47"/>
      <c r="F18" s="50" t="e">
        <f>+F17/F10</f>
        <v>#DIV/0!</v>
      </c>
      <c r="G18" s="91" t="s">
        <v>5</v>
      </c>
      <c r="H18" s="204"/>
      <c r="I18" s="205"/>
      <c r="J18" s="1" t="s">
        <v>379</v>
      </c>
      <c r="K18" s="1" t="s">
        <v>419</v>
      </c>
    </row>
    <row r="19" spans="1:12" ht="20.25" customHeight="1">
      <c r="A19" s="394"/>
      <c r="B19" s="389" t="s">
        <v>7</v>
      </c>
      <c r="C19" s="390"/>
      <c r="D19" s="390"/>
      <c r="E19" s="47"/>
      <c r="F19" s="48" t="e">
        <f>'６　損益計算書'!F39/'６　損益計算書'!F12*100</f>
        <v>#DIV/0!</v>
      </c>
      <c r="G19" s="91" t="s">
        <v>8</v>
      </c>
      <c r="H19" s="204"/>
      <c r="I19" s="205"/>
      <c r="J19" s="1" t="s">
        <v>380</v>
      </c>
      <c r="K19" s="1" t="s">
        <v>512</v>
      </c>
      <c r="L19" s="1" t="s">
        <v>363</v>
      </c>
    </row>
    <row r="20" spans="1:11" ht="20.25" customHeight="1">
      <c r="A20" s="394"/>
      <c r="B20" s="409" t="s">
        <v>9</v>
      </c>
      <c r="C20" s="412" t="s">
        <v>10</v>
      </c>
      <c r="D20" s="389"/>
      <c r="E20" s="47"/>
      <c r="F20" s="50" t="e">
        <f>+'６　損益計算書'!F12/F10</f>
        <v>#DIV/0!</v>
      </c>
      <c r="G20" s="91" t="s">
        <v>5</v>
      </c>
      <c r="H20" s="204"/>
      <c r="I20" s="205"/>
      <c r="J20" s="1" t="s">
        <v>381</v>
      </c>
      <c r="K20" s="1" t="s">
        <v>421</v>
      </c>
    </row>
    <row r="21" spans="1:11" ht="20.25" customHeight="1">
      <c r="A21" s="394"/>
      <c r="B21" s="410"/>
      <c r="C21" s="412" t="s">
        <v>11</v>
      </c>
      <c r="D21" s="389"/>
      <c r="E21" s="47"/>
      <c r="F21" s="50" t="e">
        <f>+'６　損益計算書'!F5/'３　経営実績'!F10</f>
        <v>#DIV/0!</v>
      </c>
      <c r="G21" s="91" t="s">
        <v>5</v>
      </c>
      <c r="H21" s="204"/>
      <c r="I21" s="205"/>
      <c r="J21" s="1" t="s">
        <v>382</v>
      </c>
      <c r="K21" s="1" t="s">
        <v>420</v>
      </c>
    </row>
    <row r="22" spans="1:11" ht="20.25" customHeight="1">
      <c r="A22" s="394"/>
      <c r="B22" s="410"/>
      <c r="C22" s="412" t="s">
        <v>151</v>
      </c>
      <c r="D22" s="389"/>
      <c r="E22" s="47"/>
      <c r="F22" s="50" t="e">
        <f>'５　当期生産費用'!G24/'３　経営実績'!F10</f>
        <v>#DIV/0!</v>
      </c>
      <c r="G22" s="91" t="s">
        <v>5</v>
      </c>
      <c r="H22" s="204"/>
      <c r="I22" s="205"/>
      <c r="J22" s="90" t="s">
        <v>383</v>
      </c>
      <c r="K22" s="1" t="s">
        <v>427</v>
      </c>
    </row>
    <row r="23" spans="1:11" ht="20.25" customHeight="1">
      <c r="A23" s="394"/>
      <c r="B23" s="410"/>
      <c r="C23" s="412" t="s">
        <v>13</v>
      </c>
      <c r="D23" s="389"/>
      <c r="E23" s="47"/>
      <c r="F23" s="50" t="e">
        <f>+'５　当期生産費用'!G7/'３　経営実績'!F10</f>
        <v>#DIV/0!</v>
      </c>
      <c r="G23" s="91" t="s">
        <v>5</v>
      </c>
      <c r="H23" s="204"/>
      <c r="I23" s="205"/>
      <c r="J23" s="1" t="s">
        <v>384</v>
      </c>
      <c r="K23" s="1" t="s">
        <v>424</v>
      </c>
    </row>
    <row r="24" spans="1:11" ht="20.25" customHeight="1">
      <c r="A24" s="394"/>
      <c r="B24" s="410"/>
      <c r="C24" s="412" t="s">
        <v>14</v>
      </c>
      <c r="D24" s="389"/>
      <c r="E24" s="47"/>
      <c r="F24" s="50" t="e">
        <f>+'５　当期生産費用'!G12/'３　経営実績'!F10</f>
        <v>#DIV/0!</v>
      </c>
      <c r="G24" s="91" t="s">
        <v>5</v>
      </c>
      <c r="H24" s="204"/>
      <c r="I24" s="205"/>
      <c r="J24" s="1" t="s">
        <v>386</v>
      </c>
      <c r="K24" s="1" t="s">
        <v>425</v>
      </c>
    </row>
    <row r="25" spans="1:11" ht="20.25" customHeight="1">
      <c r="A25" s="408"/>
      <c r="B25" s="411"/>
      <c r="C25" s="412" t="s">
        <v>15</v>
      </c>
      <c r="D25" s="389"/>
      <c r="E25" s="47"/>
      <c r="F25" s="50" t="e">
        <f>+'５　当期生産費用'!G19/'３　経営実績'!F10</f>
        <v>#DIV/0!</v>
      </c>
      <c r="G25" s="91" t="s">
        <v>5</v>
      </c>
      <c r="H25" s="204"/>
      <c r="I25" s="205"/>
      <c r="J25" s="1" t="s">
        <v>387</v>
      </c>
      <c r="K25" s="1" t="s">
        <v>423</v>
      </c>
    </row>
    <row r="26" spans="1:11" ht="20.25" customHeight="1">
      <c r="A26" s="393" t="s">
        <v>16</v>
      </c>
      <c r="B26" s="392" t="s">
        <v>17</v>
      </c>
      <c r="C26" s="396" t="s">
        <v>18</v>
      </c>
      <c r="D26" s="397"/>
      <c r="E26" s="52"/>
      <c r="F26" s="51" t="e">
        <f>+F12/F10</f>
        <v>#DIV/0!</v>
      </c>
      <c r="G26" s="91" t="s">
        <v>135</v>
      </c>
      <c r="H26" s="204"/>
      <c r="I26" s="205"/>
      <c r="J26" s="1" t="s">
        <v>388</v>
      </c>
      <c r="K26" s="1" t="s">
        <v>426</v>
      </c>
    </row>
    <row r="27" spans="1:12" ht="20.25" customHeight="1">
      <c r="A27" s="394"/>
      <c r="B27" s="392"/>
      <c r="C27" s="378" t="s">
        <v>19</v>
      </c>
      <c r="D27" s="379"/>
      <c r="E27" s="30"/>
      <c r="F27" s="85"/>
      <c r="G27" s="92" t="s">
        <v>20</v>
      </c>
      <c r="H27" s="204"/>
      <c r="I27" s="205"/>
      <c r="J27" s="1" t="s">
        <v>389</v>
      </c>
      <c r="L27" s="1" t="s">
        <v>363</v>
      </c>
    </row>
    <row r="28" spans="1:12" ht="20.25" customHeight="1">
      <c r="A28" s="394"/>
      <c r="B28" s="392"/>
      <c r="C28" s="378" t="s">
        <v>21</v>
      </c>
      <c r="D28" s="379"/>
      <c r="E28" s="30"/>
      <c r="F28" s="85"/>
      <c r="G28" s="92" t="s">
        <v>22</v>
      </c>
      <c r="H28" s="204"/>
      <c r="I28" s="205"/>
      <c r="J28" s="1" t="s">
        <v>390</v>
      </c>
      <c r="L28" s="1" t="s">
        <v>363</v>
      </c>
    </row>
    <row r="29" spans="1:12" ht="20.25" customHeight="1">
      <c r="A29" s="394"/>
      <c r="B29" s="392"/>
      <c r="C29" s="378" t="s">
        <v>117</v>
      </c>
      <c r="D29" s="379"/>
      <c r="E29" s="30"/>
      <c r="F29" s="85"/>
      <c r="G29" s="92" t="s">
        <v>115</v>
      </c>
      <c r="H29" s="204"/>
      <c r="I29" s="205"/>
      <c r="J29" s="90" t="s">
        <v>391</v>
      </c>
      <c r="L29" s="1" t="s">
        <v>363</v>
      </c>
    </row>
    <row r="30" spans="1:12" ht="20.25" customHeight="1">
      <c r="A30" s="394"/>
      <c r="B30" s="392"/>
      <c r="C30" s="378" t="s">
        <v>116</v>
      </c>
      <c r="D30" s="379"/>
      <c r="E30" s="30"/>
      <c r="F30" s="85"/>
      <c r="G30" s="92" t="s">
        <v>115</v>
      </c>
      <c r="H30" s="204"/>
      <c r="I30" s="205"/>
      <c r="J30" s="1" t="s">
        <v>392</v>
      </c>
      <c r="L30" s="1" t="s">
        <v>363</v>
      </c>
    </row>
    <row r="31" spans="1:13" ht="20.25" customHeight="1">
      <c r="A31" s="394"/>
      <c r="B31" s="392"/>
      <c r="C31" s="378" t="s">
        <v>23</v>
      </c>
      <c r="D31" s="379"/>
      <c r="E31" s="30"/>
      <c r="F31" s="85"/>
      <c r="G31" s="92" t="s">
        <v>24</v>
      </c>
      <c r="H31" s="204"/>
      <c r="I31" s="205"/>
      <c r="J31" s="1" t="s">
        <v>393</v>
      </c>
      <c r="L31" s="1" t="s">
        <v>363</v>
      </c>
      <c r="M31" s="1" t="s">
        <v>510</v>
      </c>
    </row>
    <row r="32" spans="1:11" ht="20.25" customHeight="1">
      <c r="A32" s="394"/>
      <c r="B32" s="392"/>
      <c r="C32" s="396" t="s">
        <v>331</v>
      </c>
      <c r="D32" s="397"/>
      <c r="E32" s="52"/>
      <c r="F32" s="50" t="e">
        <f>'５　当期生産費用'!G24/F12</f>
        <v>#DIV/0!</v>
      </c>
      <c r="G32" s="240" t="s">
        <v>24</v>
      </c>
      <c r="H32" s="204"/>
      <c r="I32" s="205"/>
      <c r="J32" s="1" t="s">
        <v>394</v>
      </c>
      <c r="K32" s="1" t="s">
        <v>428</v>
      </c>
    </row>
    <row r="33" spans="1:12" ht="20.25" customHeight="1">
      <c r="A33" s="394"/>
      <c r="B33" s="392"/>
      <c r="C33" s="378" t="s">
        <v>25</v>
      </c>
      <c r="D33" s="379"/>
      <c r="E33" s="30"/>
      <c r="F33" s="86"/>
      <c r="G33" s="92" t="s">
        <v>8</v>
      </c>
      <c r="H33" s="204"/>
      <c r="I33" s="205"/>
      <c r="J33" s="90" t="s">
        <v>395</v>
      </c>
      <c r="L33" s="1" t="s">
        <v>364</v>
      </c>
    </row>
    <row r="34" spans="1:10" ht="20.25" customHeight="1">
      <c r="A34" s="394"/>
      <c r="B34" s="392"/>
      <c r="C34" s="97" t="s">
        <v>152</v>
      </c>
      <c r="D34" s="98"/>
      <c r="E34" s="30"/>
      <c r="F34" s="268"/>
      <c r="G34" s="92" t="s">
        <v>8</v>
      </c>
      <c r="H34" s="204"/>
      <c r="I34" s="205"/>
      <c r="J34" s="1" t="s">
        <v>398</v>
      </c>
    </row>
    <row r="35" spans="1:12" ht="20.25" customHeight="1">
      <c r="A35" s="394"/>
      <c r="B35" s="392"/>
      <c r="C35" s="378" t="s">
        <v>26</v>
      </c>
      <c r="D35" s="379"/>
      <c r="E35" s="30"/>
      <c r="F35" s="86"/>
      <c r="G35" s="92" t="s">
        <v>8</v>
      </c>
      <c r="H35" s="204"/>
      <c r="I35" s="205"/>
      <c r="J35" s="1" t="s">
        <v>397</v>
      </c>
      <c r="L35" s="1" t="s">
        <v>364</v>
      </c>
    </row>
    <row r="36" spans="1:10" ht="20.25" customHeight="1">
      <c r="A36" s="394"/>
      <c r="B36" s="392"/>
      <c r="C36" s="378" t="s">
        <v>27</v>
      </c>
      <c r="D36" s="379"/>
      <c r="E36" s="30"/>
      <c r="F36" s="269"/>
      <c r="G36" s="92" t="s">
        <v>136</v>
      </c>
      <c r="H36" s="204"/>
      <c r="I36" s="205"/>
      <c r="J36" s="90" t="s">
        <v>396</v>
      </c>
    </row>
    <row r="37" spans="1:10" ht="20.25" customHeight="1">
      <c r="A37" s="394"/>
      <c r="B37" s="392"/>
      <c r="C37" s="378" t="s">
        <v>28</v>
      </c>
      <c r="D37" s="379"/>
      <c r="E37" s="30"/>
      <c r="F37" s="268"/>
      <c r="G37" s="92" t="s">
        <v>8</v>
      </c>
      <c r="H37" s="204"/>
      <c r="I37" s="205"/>
      <c r="J37" s="90" t="s">
        <v>399</v>
      </c>
    </row>
    <row r="38" spans="1:12" ht="20.25" customHeight="1">
      <c r="A38" s="394"/>
      <c r="B38" s="392"/>
      <c r="C38" s="378" t="s">
        <v>29</v>
      </c>
      <c r="D38" s="379"/>
      <c r="E38" s="30"/>
      <c r="F38" s="85"/>
      <c r="G38" s="92" t="s">
        <v>8</v>
      </c>
      <c r="H38" s="204"/>
      <c r="I38" s="205"/>
      <c r="J38" s="90" t="s">
        <v>401</v>
      </c>
      <c r="L38" s="1" t="s">
        <v>363</v>
      </c>
    </row>
    <row r="39" spans="1:12" ht="19.5" customHeight="1">
      <c r="A39" s="394"/>
      <c r="B39" s="392"/>
      <c r="C39" s="396" t="s">
        <v>30</v>
      </c>
      <c r="D39" s="397"/>
      <c r="E39" s="52"/>
      <c r="F39" s="49" t="e">
        <f>+'５　当期生産費用'!G7/'６　損益計算書'!F5*100</f>
        <v>#DIV/0!</v>
      </c>
      <c r="G39" s="91"/>
      <c r="H39" s="204"/>
      <c r="I39" s="205"/>
      <c r="J39" s="90" t="s">
        <v>402</v>
      </c>
      <c r="K39" s="1" t="s">
        <v>430</v>
      </c>
      <c r="L39" s="1" t="s">
        <v>363</v>
      </c>
    </row>
    <row r="40" spans="1:10" ht="20.25" customHeight="1">
      <c r="A40" s="393" t="s">
        <v>33</v>
      </c>
      <c r="B40" s="378" t="s">
        <v>34</v>
      </c>
      <c r="C40" s="379"/>
      <c r="D40" s="379"/>
      <c r="E40" s="30"/>
      <c r="F40" s="28"/>
      <c r="G40" s="92" t="s">
        <v>24</v>
      </c>
      <c r="H40" s="204"/>
      <c r="I40" s="205"/>
      <c r="J40" s="90" t="s">
        <v>403</v>
      </c>
    </row>
    <row r="41" spans="1:11" ht="20.25" customHeight="1">
      <c r="A41" s="394"/>
      <c r="B41" s="396" t="s">
        <v>35</v>
      </c>
      <c r="C41" s="397"/>
      <c r="D41" s="397"/>
      <c r="E41" s="52"/>
      <c r="F41" s="53" t="e">
        <f>F40/F10</f>
        <v>#DIV/0!</v>
      </c>
      <c r="G41" s="91" t="s">
        <v>24</v>
      </c>
      <c r="H41" s="204"/>
      <c r="I41" s="205"/>
      <c r="J41" s="90" t="s">
        <v>404</v>
      </c>
      <c r="K41" s="1" t="s">
        <v>429</v>
      </c>
    </row>
    <row r="42" spans="1:10" ht="20.25" customHeight="1" thickBot="1">
      <c r="A42" s="395"/>
      <c r="B42" s="398" t="s">
        <v>36</v>
      </c>
      <c r="C42" s="399"/>
      <c r="D42" s="399"/>
      <c r="E42" s="73"/>
      <c r="F42" s="74"/>
      <c r="G42" s="94" t="s">
        <v>24</v>
      </c>
      <c r="H42" s="207"/>
      <c r="I42" s="208"/>
      <c r="J42" s="90" t="s">
        <v>405</v>
      </c>
    </row>
    <row r="43" spans="1:10" ht="20.25" customHeight="1" thickBot="1">
      <c r="A43" s="5"/>
      <c r="B43" s="8"/>
      <c r="C43" s="8"/>
      <c r="D43" s="8"/>
      <c r="E43" s="6"/>
      <c r="F43" s="7"/>
      <c r="G43" s="80"/>
      <c r="H43" s="90"/>
      <c r="I43" s="90"/>
      <c r="J43" s="90"/>
    </row>
    <row r="44" spans="1:13" s="4" customFormat="1" ht="20.25" customHeight="1">
      <c r="A44" s="419" t="s">
        <v>127</v>
      </c>
      <c r="B44" s="386" t="s">
        <v>94</v>
      </c>
      <c r="C44" s="387"/>
      <c r="D44" s="387"/>
      <c r="E44" s="388"/>
      <c r="F44" s="54" t="e">
        <f>'６　損益計算書'!F38/'６　損益計算書'!F12*100</f>
        <v>#DIV/0!</v>
      </c>
      <c r="G44" s="95" t="s">
        <v>137</v>
      </c>
      <c r="H44" s="209"/>
      <c r="I44" s="210"/>
      <c r="J44" s="276" t="s">
        <v>406</v>
      </c>
      <c r="K44" s="4" t="s">
        <v>434</v>
      </c>
      <c r="L44" s="1" t="s">
        <v>363</v>
      </c>
      <c r="M44" s="4" t="s">
        <v>503</v>
      </c>
    </row>
    <row r="45" spans="1:11" ht="20.25" customHeight="1">
      <c r="A45" s="420"/>
      <c r="B45" s="389" t="s">
        <v>31</v>
      </c>
      <c r="C45" s="390"/>
      <c r="D45" s="390"/>
      <c r="E45" s="391"/>
      <c r="F45" s="55" t="e">
        <f>(F4+F5)/F10</f>
        <v>#DIV/0!</v>
      </c>
      <c r="G45" s="91" t="s">
        <v>32</v>
      </c>
      <c r="H45" s="204"/>
      <c r="I45" s="205"/>
      <c r="J45" s="1" t="s">
        <v>410</v>
      </c>
      <c r="K45" s="1" t="s">
        <v>432</v>
      </c>
    </row>
    <row r="46" spans="1:11" ht="20.25" customHeight="1">
      <c r="A46" s="420"/>
      <c r="B46" s="383" t="s">
        <v>95</v>
      </c>
      <c r="C46" s="384"/>
      <c r="D46" s="384"/>
      <c r="E46" s="385"/>
      <c r="F46" s="57" t="e">
        <f>'６　損益計算書'!F39/'３　経営実績'!F8</f>
        <v>#DIV/0!</v>
      </c>
      <c r="G46" s="57" t="s">
        <v>24</v>
      </c>
      <c r="H46" s="211"/>
      <c r="I46" s="212"/>
      <c r="J46" s="90" t="s">
        <v>407</v>
      </c>
      <c r="K46" s="1" t="s">
        <v>433</v>
      </c>
    </row>
    <row r="47" spans="1:13" ht="20.25" customHeight="1">
      <c r="A47" s="420"/>
      <c r="B47" s="383" t="s">
        <v>108</v>
      </c>
      <c r="C47" s="384"/>
      <c r="D47" s="384"/>
      <c r="E47" s="385"/>
      <c r="F47" s="58">
        <f>+'６　損益計算書'!F38+'５　当期生産費用'!G12+'６　損益計算書'!F22</f>
        <v>0</v>
      </c>
      <c r="G47" s="57" t="s">
        <v>24</v>
      </c>
      <c r="H47" s="211"/>
      <c r="I47" s="212"/>
      <c r="J47" s="1" t="s">
        <v>409</v>
      </c>
      <c r="K47" s="4" t="s">
        <v>435</v>
      </c>
      <c r="M47" s="1" t="s">
        <v>265</v>
      </c>
    </row>
    <row r="48" spans="1:11" ht="20.25" customHeight="1">
      <c r="A48" s="420"/>
      <c r="B48" s="383" t="s">
        <v>109</v>
      </c>
      <c r="C48" s="384"/>
      <c r="D48" s="384"/>
      <c r="E48" s="385"/>
      <c r="F48" s="57" t="e">
        <f>F47/(F8+F9)</f>
        <v>#DIV/0!</v>
      </c>
      <c r="G48" s="57" t="s">
        <v>24</v>
      </c>
      <c r="H48" s="211"/>
      <c r="I48" s="212"/>
      <c r="J48" s="277" t="s">
        <v>408</v>
      </c>
      <c r="K48" s="1" t="s">
        <v>436</v>
      </c>
    </row>
    <row r="49" spans="1:11" ht="20.25" customHeight="1">
      <c r="A49" s="420"/>
      <c r="B49" s="383" t="s">
        <v>110</v>
      </c>
      <c r="C49" s="384"/>
      <c r="D49" s="384"/>
      <c r="E49" s="385"/>
      <c r="F49" s="57" t="e">
        <f>F47/F8</f>
        <v>#DIV/0!</v>
      </c>
      <c r="G49" s="57" t="s">
        <v>24</v>
      </c>
      <c r="H49" s="211"/>
      <c r="I49" s="212"/>
      <c r="J49" s="277" t="s">
        <v>411</v>
      </c>
      <c r="K49" s="1" t="s">
        <v>437</v>
      </c>
    </row>
    <row r="50" spans="1:12" ht="20.25" customHeight="1" thickBot="1">
      <c r="A50" s="421"/>
      <c r="B50" s="380" t="s">
        <v>111</v>
      </c>
      <c r="C50" s="381"/>
      <c r="D50" s="381"/>
      <c r="E50" s="382"/>
      <c r="F50" s="270" t="e">
        <f>F47/(F4+F5)</f>
        <v>#DIV/0!</v>
      </c>
      <c r="G50" s="59" t="s">
        <v>24</v>
      </c>
      <c r="H50" s="213"/>
      <c r="I50" s="214"/>
      <c r="J50" s="277" t="s">
        <v>412</v>
      </c>
      <c r="K50" s="1" t="s">
        <v>438</v>
      </c>
      <c r="L50" s="1" t="s">
        <v>363</v>
      </c>
    </row>
    <row r="51" spans="1:10" ht="20.25" customHeight="1">
      <c r="A51" s="423" t="s">
        <v>297</v>
      </c>
      <c r="B51" s="423"/>
      <c r="C51" s="423"/>
      <c r="D51" s="423"/>
      <c r="E51" s="423"/>
      <c r="F51" s="423"/>
      <c r="G51" s="423"/>
      <c r="H51" s="423"/>
      <c r="I51" s="423"/>
      <c r="J51" s="4"/>
    </row>
    <row r="52" ht="14.25">
      <c r="J52" s="1" t="s">
        <v>504</v>
      </c>
    </row>
    <row r="53" spans="2:10" ht="18" customHeight="1">
      <c r="B53" s="413" t="s">
        <v>118</v>
      </c>
      <c r="C53" s="414"/>
      <c r="D53" s="10" t="s">
        <v>119</v>
      </c>
      <c r="E53" s="12"/>
      <c r="F53" s="10"/>
      <c r="G53" s="12" t="s">
        <v>121</v>
      </c>
      <c r="H53" s="4"/>
      <c r="I53" s="4"/>
      <c r="J53" s="1" t="s">
        <v>505</v>
      </c>
    </row>
    <row r="54" spans="2:10" ht="14.25">
      <c r="B54" s="415"/>
      <c r="C54" s="416"/>
      <c r="D54" s="10" t="s">
        <v>120</v>
      </c>
      <c r="E54" s="12"/>
      <c r="F54" s="10"/>
      <c r="G54" s="12" t="s">
        <v>121</v>
      </c>
      <c r="H54" s="4"/>
      <c r="I54" s="4"/>
      <c r="J54" s="1" t="s">
        <v>506</v>
      </c>
    </row>
    <row r="55" spans="2:10" ht="14.25">
      <c r="B55" s="415"/>
      <c r="C55" s="416"/>
      <c r="D55" s="10" t="s">
        <v>122</v>
      </c>
      <c r="E55" s="12"/>
      <c r="F55" s="10"/>
      <c r="G55" s="12" t="s">
        <v>121</v>
      </c>
      <c r="H55" s="4"/>
      <c r="I55" s="4"/>
      <c r="J55" s="1" t="s">
        <v>507</v>
      </c>
    </row>
    <row r="56" spans="2:10" ht="14.25">
      <c r="B56" s="415"/>
      <c r="C56" s="416"/>
      <c r="D56" s="10" t="s">
        <v>124</v>
      </c>
      <c r="E56" s="12"/>
      <c r="F56" s="10"/>
      <c r="G56" s="12" t="s">
        <v>121</v>
      </c>
      <c r="H56" s="4"/>
      <c r="I56" s="4"/>
      <c r="J56" s="1" t="s">
        <v>508</v>
      </c>
    </row>
    <row r="57" spans="2:10" ht="14.25">
      <c r="B57" s="415"/>
      <c r="C57" s="416"/>
      <c r="D57" s="10" t="s">
        <v>123</v>
      </c>
      <c r="E57" s="12"/>
      <c r="F57" s="10"/>
      <c r="G57" s="12" t="s">
        <v>121</v>
      </c>
      <c r="H57" s="4"/>
      <c r="I57" s="4"/>
      <c r="J57" s="4"/>
    </row>
    <row r="58" spans="2:10" ht="14.25">
      <c r="B58" s="417"/>
      <c r="C58" s="418"/>
      <c r="D58" s="56" t="s">
        <v>125</v>
      </c>
      <c r="E58" s="60"/>
      <c r="F58" s="58">
        <f>SUM(F53:F57)</f>
        <v>0</v>
      </c>
      <c r="G58" s="60" t="s">
        <v>121</v>
      </c>
      <c r="H58" s="4"/>
      <c r="I58" s="4"/>
      <c r="J58" s="4"/>
    </row>
    <row r="60" spans="3:13" ht="42.75" customHeight="1">
      <c r="C60" s="378" t="s">
        <v>23</v>
      </c>
      <c r="D60" s="379"/>
      <c r="E60" s="30"/>
      <c r="F60" s="39" t="e">
        <f>'６　損益計算書'!F5/'３　経営実績'!F12</f>
        <v>#DIV/0!</v>
      </c>
      <c r="G60" s="3" t="s">
        <v>24</v>
      </c>
      <c r="H60" s="90"/>
      <c r="I60" s="90"/>
      <c r="J60" s="90"/>
      <c r="M60" s="1" t="s">
        <v>511</v>
      </c>
    </row>
    <row r="61" ht="20.25" customHeight="1">
      <c r="F61" s="40"/>
    </row>
    <row r="62" ht="15" customHeight="1">
      <c r="F62" s="40"/>
    </row>
    <row r="63" ht="15" customHeight="1"/>
    <row r="65" ht="14.25">
      <c r="D65" s="1" t="s">
        <v>138</v>
      </c>
    </row>
  </sheetData>
  <sheetProtection formatCells="0"/>
  <mergeCells count="56">
    <mergeCell ref="A44:A50"/>
    <mergeCell ref="A2:I2"/>
    <mergeCell ref="A51:I51"/>
    <mergeCell ref="C60:D60"/>
    <mergeCell ref="A4:A16"/>
    <mergeCell ref="B6:D6"/>
    <mergeCell ref="B12:D12"/>
    <mergeCell ref="B7:D7"/>
    <mergeCell ref="B4:C5"/>
    <mergeCell ref="B16:D16"/>
    <mergeCell ref="B20:B25"/>
    <mergeCell ref="C22:D22"/>
    <mergeCell ref="B53:C58"/>
    <mergeCell ref="C23:D23"/>
    <mergeCell ref="C20:D20"/>
    <mergeCell ref="C25:D25"/>
    <mergeCell ref="C21:D21"/>
    <mergeCell ref="C24:D24"/>
    <mergeCell ref="C30:D30"/>
    <mergeCell ref="C28:D28"/>
    <mergeCell ref="A17:A25"/>
    <mergeCell ref="B17:D17"/>
    <mergeCell ref="C37:D37"/>
    <mergeCell ref="C38:D38"/>
    <mergeCell ref="C26:D26"/>
    <mergeCell ref="C36:D36"/>
    <mergeCell ref="C31:D31"/>
    <mergeCell ref="C32:D32"/>
    <mergeCell ref="C33:D33"/>
    <mergeCell ref="C29:D29"/>
    <mergeCell ref="B15:D15"/>
    <mergeCell ref="F3:G3"/>
    <mergeCell ref="B14:D14"/>
    <mergeCell ref="B13:D13"/>
    <mergeCell ref="B11:C11"/>
    <mergeCell ref="B8:C9"/>
    <mergeCell ref="B10:D10"/>
    <mergeCell ref="B19:D19"/>
    <mergeCell ref="B18:D18"/>
    <mergeCell ref="B37:B39"/>
    <mergeCell ref="A40:A42"/>
    <mergeCell ref="B40:D40"/>
    <mergeCell ref="B41:D41"/>
    <mergeCell ref="A26:A39"/>
    <mergeCell ref="C39:D39"/>
    <mergeCell ref="B42:D42"/>
    <mergeCell ref="B26:B36"/>
    <mergeCell ref="C27:D27"/>
    <mergeCell ref="C35:D35"/>
    <mergeCell ref="B50:E50"/>
    <mergeCell ref="B46:E46"/>
    <mergeCell ref="B44:E44"/>
    <mergeCell ref="B45:E45"/>
    <mergeCell ref="B47:E47"/>
    <mergeCell ref="B48:E48"/>
    <mergeCell ref="B49:E49"/>
  </mergeCells>
  <printOptions/>
  <pageMargins left="0.5905511811023623" right="0.3937007874015748" top="0.7086614173228347" bottom="0.5511811023622047" header="0.5118110236220472" footer="0.35433070866141736"/>
  <pageSetup fitToHeight="1" fitToWidth="1" horizontalDpi="600" verticalDpi="600" orientation="portrait" paperSize="9" scale="78" r:id="rId1"/>
  <headerFooter alignWithMargins="0">
    <oddHeader>&amp;R
※緑色のセルは自動計算となっておりますので、入力しないでください</oddHeader>
    <oddFooter>&amp;C添付資料　&amp;P ページ</oddFooter>
  </headerFooter>
  <rowBreaks count="1" manualBreakCount="1">
    <brk id="4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75" zoomScaleNormal="75" zoomScaleSheetLayoutView="75" zoomScalePageLayoutView="0" workbookViewId="0" topLeftCell="A1">
      <pane xSplit="5" ySplit="2" topLeftCell="F3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B1" sqref="B1"/>
    </sheetView>
  </sheetViews>
  <sheetFormatPr defaultColWidth="11.00390625" defaultRowHeight="13.5"/>
  <cols>
    <col min="1" max="1" width="4.125" style="1" customWidth="1"/>
    <col min="2" max="2" width="5.50390625" style="1" customWidth="1"/>
    <col min="3" max="3" width="12.875" style="1" customWidth="1"/>
    <col min="4" max="4" width="13.375" style="1" customWidth="1"/>
    <col min="5" max="5" width="2.00390625" style="1" customWidth="1"/>
    <col min="6" max="6" width="21.375" style="1" customWidth="1"/>
    <col min="7" max="7" width="35.00390625" style="1" customWidth="1"/>
    <col min="8" max="8" width="4.00390625" style="1" bestFit="1" customWidth="1"/>
    <col min="9" max="9" width="37.50390625" style="1" bestFit="1" customWidth="1"/>
    <col min="10" max="16384" width="11.00390625" style="1" customWidth="1"/>
  </cols>
  <sheetData>
    <row r="1" ht="30" customHeight="1">
      <c r="G1" s="120" t="str">
        <f ca="1">MID(CELL("filename"),SEARCH("[",CELL("filename"))+1,SEARCH("]",CELL("filename"))-SEARCH("[",CELL("filename"))-1)</f>
        <v>【酪農】県名_経営者名_診断年度.xls</v>
      </c>
    </row>
    <row r="2" spans="1:7" ht="33" customHeight="1" thickBot="1">
      <c r="A2" s="435" t="s">
        <v>267</v>
      </c>
      <c r="B2" s="435"/>
      <c r="C2" s="435"/>
      <c r="D2" s="435"/>
      <c r="E2" s="435"/>
      <c r="F2" s="435"/>
      <c r="G2" s="435"/>
    </row>
    <row r="3" spans="1:10" ht="38.25" customHeight="1">
      <c r="A3" s="436" t="s">
        <v>150</v>
      </c>
      <c r="B3" s="437"/>
      <c r="C3" s="437"/>
      <c r="D3" s="437"/>
      <c r="E3" s="438"/>
      <c r="F3" s="125" t="s">
        <v>175</v>
      </c>
      <c r="G3" s="124" t="s">
        <v>176</v>
      </c>
      <c r="H3" s="285" t="s">
        <v>514</v>
      </c>
      <c r="I3" s="282" t="s">
        <v>513</v>
      </c>
      <c r="J3" s="284"/>
    </row>
    <row r="4" spans="1:8" ht="20.25" customHeight="1">
      <c r="A4" s="442" t="s">
        <v>144</v>
      </c>
      <c r="B4" s="14" t="s">
        <v>323</v>
      </c>
      <c r="C4" s="89"/>
      <c r="D4" s="89"/>
      <c r="E4" s="26"/>
      <c r="F4" s="265"/>
      <c r="G4" s="45" t="s">
        <v>502</v>
      </c>
      <c r="H4" s="1" t="s">
        <v>357</v>
      </c>
    </row>
    <row r="5" spans="1:8" ht="20.25" customHeight="1">
      <c r="A5" s="425"/>
      <c r="B5" s="14" t="s">
        <v>457</v>
      </c>
      <c r="C5" s="89"/>
      <c r="D5" s="41"/>
      <c r="E5" s="25"/>
      <c r="F5" s="265"/>
      <c r="G5" s="45"/>
      <c r="H5" s="1" t="s">
        <v>358</v>
      </c>
    </row>
    <row r="6" spans="1:8" ht="20.25" customHeight="1">
      <c r="A6" s="425"/>
      <c r="B6" s="14" t="s">
        <v>325</v>
      </c>
      <c r="C6" s="89"/>
      <c r="D6" s="41"/>
      <c r="E6" s="25"/>
      <c r="F6" s="265"/>
      <c r="G6" s="45"/>
      <c r="H6" s="1" t="s">
        <v>359</v>
      </c>
    </row>
    <row r="7" spans="1:8" ht="20.25" customHeight="1">
      <c r="A7" s="425"/>
      <c r="B7" s="14" t="s">
        <v>316</v>
      </c>
      <c r="C7" s="89"/>
      <c r="D7" s="41"/>
      <c r="E7" s="25"/>
      <c r="F7" s="265"/>
      <c r="G7" s="45"/>
      <c r="H7" s="1" t="s">
        <v>360</v>
      </c>
    </row>
    <row r="8" spans="1:8" ht="20.25" customHeight="1">
      <c r="A8" s="425"/>
      <c r="B8" s="14" t="s">
        <v>317</v>
      </c>
      <c r="C8" s="89"/>
      <c r="D8" s="41"/>
      <c r="E8" s="25"/>
      <c r="F8" s="265"/>
      <c r="G8" s="45"/>
      <c r="H8" s="90" t="s">
        <v>372</v>
      </c>
    </row>
    <row r="9" spans="1:8" ht="20.25" customHeight="1">
      <c r="A9" s="425"/>
      <c r="B9" s="14" t="s">
        <v>145</v>
      </c>
      <c r="C9" s="89"/>
      <c r="D9" s="41"/>
      <c r="E9" s="25"/>
      <c r="F9" s="265"/>
      <c r="G9" s="45"/>
      <c r="H9" s="1" t="s">
        <v>365</v>
      </c>
    </row>
    <row r="10" spans="1:8" ht="20.25" customHeight="1">
      <c r="A10" s="425"/>
      <c r="B10" s="14" t="s">
        <v>330</v>
      </c>
      <c r="C10" s="89"/>
      <c r="D10" s="41"/>
      <c r="E10" s="25"/>
      <c r="F10" s="265"/>
      <c r="G10" s="45"/>
      <c r="H10" s="1" t="s">
        <v>366</v>
      </c>
    </row>
    <row r="11" spans="1:8" ht="20.25" customHeight="1">
      <c r="A11" s="425"/>
      <c r="B11" s="14" t="s">
        <v>146</v>
      </c>
      <c r="C11" s="89"/>
      <c r="D11" s="41"/>
      <c r="E11" s="25"/>
      <c r="F11" s="265"/>
      <c r="G11" s="45"/>
      <c r="H11" s="1" t="s">
        <v>373</v>
      </c>
    </row>
    <row r="12" spans="1:8" ht="20.25" customHeight="1">
      <c r="A12" s="425"/>
      <c r="B12" s="14" t="s">
        <v>147</v>
      </c>
      <c r="C12" s="89"/>
      <c r="D12" s="41"/>
      <c r="E12" s="25"/>
      <c r="F12" s="265"/>
      <c r="G12" s="45"/>
      <c r="H12" s="1" t="s">
        <v>374</v>
      </c>
    </row>
    <row r="13" spans="1:8" ht="20.25" customHeight="1">
      <c r="A13" s="425"/>
      <c r="B13" s="14" t="s">
        <v>148</v>
      </c>
      <c r="C13" s="89"/>
      <c r="D13" s="41"/>
      <c r="E13" s="25"/>
      <c r="F13" s="265"/>
      <c r="G13" s="45"/>
      <c r="H13" s="1" t="s">
        <v>468</v>
      </c>
    </row>
    <row r="14" spans="1:8" ht="20.25" customHeight="1">
      <c r="A14" s="425"/>
      <c r="B14" s="14"/>
      <c r="C14" s="89"/>
      <c r="D14" s="41"/>
      <c r="E14" s="25"/>
      <c r="F14" s="265"/>
      <c r="G14" s="45"/>
      <c r="H14" s="1" t="s">
        <v>469</v>
      </c>
    </row>
    <row r="15" spans="1:9" ht="20.25" customHeight="1">
      <c r="A15" s="426"/>
      <c r="B15" s="446" t="s">
        <v>149</v>
      </c>
      <c r="C15" s="447"/>
      <c r="D15" s="447"/>
      <c r="E15" s="448"/>
      <c r="F15" s="265">
        <f>SUM(F4:F14)</f>
        <v>0</v>
      </c>
      <c r="G15" s="45"/>
      <c r="H15" s="90" t="s">
        <v>376</v>
      </c>
      <c r="I15" s="1" t="s">
        <v>417</v>
      </c>
    </row>
    <row r="16" spans="1:8" ht="20.25" customHeight="1">
      <c r="A16" s="443" t="s">
        <v>158</v>
      </c>
      <c r="B16" s="9" t="s">
        <v>179</v>
      </c>
      <c r="C16" s="41"/>
      <c r="D16" s="41"/>
      <c r="E16" s="25"/>
      <c r="F16" s="266"/>
      <c r="G16" s="102"/>
      <c r="H16" s="1" t="s">
        <v>377</v>
      </c>
    </row>
    <row r="17" spans="1:8" ht="20.25" customHeight="1">
      <c r="A17" s="444"/>
      <c r="B17" s="9"/>
      <c r="C17" s="41"/>
      <c r="D17" s="41"/>
      <c r="E17" s="25"/>
      <c r="F17" s="266"/>
      <c r="G17" s="102"/>
      <c r="H17" s="1" t="s">
        <v>415</v>
      </c>
    </row>
    <row r="18" spans="1:8" ht="20.25" customHeight="1">
      <c r="A18" s="444"/>
      <c r="B18" s="9" t="s">
        <v>126</v>
      </c>
      <c r="C18" s="41"/>
      <c r="D18" s="41"/>
      <c r="E18" s="25"/>
      <c r="F18" s="266"/>
      <c r="G18" s="102"/>
      <c r="H18" s="1" t="s">
        <v>379</v>
      </c>
    </row>
    <row r="19" spans="1:8" ht="20.25" customHeight="1">
      <c r="A19" s="444"/>
      <c r="B19" s="9" t="s">
        <v>159</v>
      </c>
      <c r="C19" s="41"/>
      <c r="D19" s="41"/>
      <c r="E19" s="25"/>
      <c r="F19" s="266"/>
      <c r="G19" s="102"/>
      <c r="H19" s="1" t="s">
        <v>380</v>
      </c>
    </row>
    <row r="20" spans="1:9" ht="20.25" customHeight="1">
      <c r="A20" s="445"/>
      <c r="B20" s="446" t="s">
        <v>149</v>
      </c>
      <c r="C20" s="447"/>
      <c r="D20" s="447"/>
      <c r="E20" s="448"/>
      <c r="F20" s="266">
        <f>SUM(F16:F19)</f>
        <v>0</v>
      </c>
      <c r="G20" s="102"/>
      <c r="H20" s="1" t="s">
        <v>413</v>
      </c>
      <c r="I20" s="1" t="s">
        <v>416</v>
      </c>
    </row>
    <row r="21" spans="1:9" ht="20.25" customHeight="1" thickBot="1">
      <c r="A21" s="439" t="s">
        <v>149</v>
      </c>
      <c r="B21" s="440"/>
      <c r="C21" s="440"/>
      <c r="D21" s="440"/>
      <c r="E21" s="441"/>
      <c r="F21" s="267">
        <f>F15+F20</f>
        <v>0</v>
      </c>
      <c r="G21" s="96"/>
      <c r="H21" s="1" t="s">
        <v>382</v>
      </c>
      <c r="I21" s="90" t="s">
        <v>414</v>
      </c>
    </row>
    <row r="22" ht="14.25">
      <c r="H22" s="90"/>
    </row>
    <row r="24" ht="14.25">
      <c r="H24" s="278"/>
    </row>
    <row r="29" ht="14.25">
      <c r="H29" s="90"/>
    </row>
  </sheetData>
  <sheetProtection formatCells="0"/>
  <mergeCells count="7">
    <mergeCell ref="A2:G2"/>
    <mergeCell ref="A3:E3"/>
    <mergeCell ref="A21:E21"/>
    <mergeCell ref="A4:A15"/>
    <mergeCell ref="A16:A20"/>
    <mergeCell ref="B15:E15"/>
    <mergeCell ref="B20:E20"/>
  </mergeCells>
  <printOptions/>
  <pageMargins left="0.5905511811023623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 alignWithMargins="0">
    <oddHeader>&amp;R
</oddHeader>
    <oddFooter>&amp;C添付資料　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55" zoomScaleSheetLayoutView="55" zoomScalePageLayoutView="0" workbookViewId="0" topLeftCell="A1">
      <pane xSplit="6" ySplit="4" topLeftCell="H5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B1" sqref="B1"/>
    </sheetView>
  </sheetViews>
  <sheetFormatPr defaultColWidth="11.00390625" defaultRowHeight="13.5"/>
  <cols>
    <col min="1" max="1" width="3.50390625" style="1" customWidth="1"/>
    <col min="2" max="2" width="4.50390625" style="1" customWidth="1"/>
    <col min="3" max="3" width="11.00390625" style="1" customWidth="1"/>
    <col min="4" max="4" width="7.125" style="1" bestFit="1" customWidth="1"/>
    <col min="5" max="5" width="6.00390625" style="1" customWidth="1"/>
    <col min="6" max="6" width="4.50390625" style="1" customWidth="1"/>
    <col min="7" max="7" width="23.875" style="15" bestFit="1" customWidth="1"/>
    <col min="8" max="8" width="15.375" style="15" bestFit="1" customWidth="1"/>
    <col min="9" max="9" width="32.375" style="1" customWidth="1"/>
    <col min="10" max="10" width="4.00390625" style="1" bestFit="1" customWidth="1"/>
    <col min="11" max="11" width="43.00390625" style="1" bestFit="1" customWidth="1"/>
    <col min="12" max="16384" width="11.00390625" style="1" customWidth="1"/>
  </cols>
  <sheetData>
    <row r="1" ht="30.75" customHeight="1">
      <c r="I1" s="120" t="str">
        <f ca="1">MID(CELL("filename"),SEARCH("[",CELL("filename"))+1,SEARCH("]",CELL("filename"))-SEARCH("[",CELL("filename"))-1)</f>
        <v>【酪農】県名_経営者名_診断年度.xls</v>
      </c>
    </row>
    <row r="2" spans="1:9" ht="30.75" customHeight="1" thickBot="1">
      <c r="A2" s="435" t="s">
        <v>268</v>
      </c>
      <c r="B2" s="435"/>
      <c r="C2" s="435"/>
      <c r="D2" s="435"/>
      <c r="E2" s="435"/>
      <c r="F2" s="435"/>
      <c r="G2" s="435"/>
      <c r="H2" s="435"/>
      <c r="I2" s="435"/>
    </row>
    <row r="3" spans="1:12" ht="35.25" customHeight="1">
      <c r="A3" s="481" t="s">
        <v>40</v>
      </c>
      <c r="B3" s="482"/>
      <c r="C3" s="482"/>
      <c r="D3" s="482"/>
      <c r="E3" s="482"/>
      <c r="F3" s="483"/>
      <c r="G3" s="459" t="s">
        <v>174</v>
      </c>
      <c r="H3" s="79" t="s">
        <v>69</v>
      </c>
      <c r="I3" s="463" t="s">
        <v>139</v>
      </c>
      <c r="J3" s="475" t="s">
        <v>514</v>
      </c>
      <c r="K3" s="474" t="s">
        <v>513</v>
      </c>
      <c r="L3" s="284"/>
    </row>
    <row r="4" spans="1:11" ht="15" thickBot="1">
      <c r="A4" s="484"/>
      <c r="B4" s="485"/>
      <c r="C4" s="485"/>
      <c r="D4" s="485"/>
      <c r="E4" s="485"/>
      <c r="F4" s="486"/>
      <c r="G4" s="460"/>
      <c r="H4" s="108" t="s">
        <v>93</v>
      </c>
      <c r="I4" s="464"/>
      <c r="J4" s="475"/>
      <c r="K4" s="474"/>
    </row>
    <row r="5" spans="1:10" ht="19.5" customHeight="1">
      <c r="A5" s="487" t="s">
        <v>142</v>
      </c>
      <c r="B5" s="454" t="s">
        <v>67</v>
      </c>
      <c r="C5" s="490" t="s">
        <v>41</v>
      </c>
      <c r="D5" s="477"/>
      <c r="E5" s="101"/>
      <c r="F5" s="24"/>
      <c r="G5" s="43"/>
      <c r="H5" s="109" t="e">
        <f>+G5/'３　経営実績'!$F$10</f>
        <v>#DIV/0!</v>
      </c>
      <c r="I5" s="110"/>
      <c r="J5" s="1" t="s">
        <v>357</v>
      </c>
    </row>
    <row r="6" spans="1:10" ht="19.5" customHeight="1">
      <c r="A6" s="488"/>
      <c r="B6" s="455"/>
      <c r="C6" s="427" t="s">
        <v>42</v>
      </c>
      <c r="D6" s="428"/>
      <c r="E6" s="13"/>
      <c r="F6" s="25"/>
      <c r="G6" s="18"/>
      <c r="H6" s="63" t="e">
        <f>+G6/'３　経営実績'!$F$10</f>
        <v>#DIV/0!</v>
      </c>
      <c r="I6" s="75"/>
      <c r="J6" s="1" t="s">
        <v>358</v>
      </c>
    </row>
    <row r="7" spans="1:10" ht="19.5" customHeight="1">
      <c r="A7" s="488"/>
      <c r="B7" s="455"/>
      <c r="C7" s="427" t="s">
        <v>43</v>
      </c>
      <c r="D7" s="428"/>
      <c r="E7" s="13"/>
      <c r="F7" s="25"/>
      <c r="G7" s="18"/>
      <c r="H7" s="63" t="e">
        <f>+G7/'３　経営実績'!$F$10</f>
        <v>#DIV/0!</v>
      </c>
      <c r="I7" s="75"/>
      <c r="J7" s="1" t="s">
        <v>359</v>
      </c>
    </row>
    <row r="8" spans="1:10" ht="19.5" customHeight="1">
      <c r="A8" s="488"/>
      <c r="B8" s="455"/>
      <c r="C8" s="427" t="s">
        <v>44</v>
      </c>
      <c r="D8" s="428"/>
      <c r="E8" s="13"/>
      <c r="F8" s="25"/>
      <c r="G8" s="18"/>
      <c r="H8" s="63" t="e">
        <f>+G8/'３　経営実績'!$F$10</f>
        <v>#DIV/0!</v>
      </c>
      <c r="I8" s="88"/>
      <c r="J8" s="1" t="s">
        <v>360</v>
      </c>
    </row>
    <row r="9" spans="1:10" ht="19.5" customHeight="1">
      <c r="A9" s="488"/>
      <c r="B9" s="455"/>
      <c r="C9" s="427" t="s">
        <v>45</v>
      </c>
      <c r="D9" s="428"/>
      <c r="E9" s="13"/>
      <c r="F9" s="25"/>
      <c r="G9" s="18"/>
      <c r="H9" s="63" t="e">
        <f>+G9/'３　経営実績'!$F$10</f>
        <v>#DIV/0!</v>
      </c>
      <c r="I9" s="75"/>
      <c r="J9" s="90" t="s">
        <v>372</v>
      </c>
    </row>
    <row r="10" spans="1:10" ht="19.5" customHeight="1">
      <c r="A10" s="488"/>
      <c r="B10" s="455"/>
      <c r="C10" s="392" t="s">
        <v>46</v>
      </c>
      <c r="D10" s="2" t="s">
        <v>157</v>
      </c>
      <c r="E10" s="13"/>
      <c r="F10" s="25"/>
      <c r="G10" s="18"/>
      <c r="H10" s="63" t="e">
        <f>+G10/'３　経営実績'!$F$10</f>
        <v>#DIV/0!</v>
      </c>
      <c r="I10" s="88"/>
      <c r="J10" s="1" t="s">
        <v>365</v>
      </c>
    </row>
    <row r="11" spans="1:10" ht="19.5" customHeight="1">
      <c r="A11" s="488"/>
      <c r="B11" s="455"/>
      <c r="C11" s="392"/>
      <c r="D11" s="2" t="s">
        <v>156</v>
      </c>
      <c r="E11" s="13"/>
      <c r="F11" s="25"/>
      <c r="G11" s="18"/>
      <c r="H11" s="63" t="e">
        <f>+G11/'３　経営実績'!$F$10</f>
        <v>#DIV/0!</v>
      </c>
      <c r="I11" s="75"/>
      <c r="J11" s="1" t="s">
        <v>366</v>
      </c>
    </row>
    <row r="12" spans="1:11" ht="19.5" customHeight="1">
      <c r="A12" s="488"/>
      <c r="B12" s="455"/>
      <c r="C12" s="392"/>
      <c r="D12" s="46" t="s">
        <v>47</v>
      </c>
      <c r="E12" s="61"/>
      <c r="F12" s="47"/>
      <c r="G12" s="62">
        <f>G10+G11</f>
        <v>0</v>
      </c>
      <c r="H12" s="63" t="e">
        <f>+G12/'３　経営実績'!$F$10</f>
        <v>#DIV/0!</v>
      </c>
      <c r="I12" s="75"/>
      <c r="J12" s="1" t="s">
        <v>373</v>
      </c>
      <c r="K12" s="1" t="s">
        <v>439</v>
      </c>
    </row>
    <row r="13" spans="1:10" ht="19.5" customHeight="1">
      <c r="A13" s="488"/>
      <c r="B13" s="455"/>
      <c r="C13" s="427" t="s">
        <v>48</v>
      </c>
      <c r="D13" s="428"/>
      <c r="E13" s="13"/>
      <c r="F13" s="25"/>
      <c r="G13" s="18"/>
      <c r="H13" s="63" t="e">
        <f>+G13/'３　経営実績'!$F$10</f>
        <v>#DIV/0!</v>
      </c>
      <c r="I13" s="75"/>
      <c r="J13" s="1" t="s">
        <v>374</v>
      </c>
    </row>
    <row r="14" spans="1:10" ht="19.5" customHeight="1">
      <c r="A14" s="488"/>
      <c r="B14" s="455"/>
      <c r="C14" s="427" t="s">
        <v>49</v>
      </c>
      <c r="D14" s="428"/>
      <c r="E14" s="13"/>
      <c r="F14" s="25"/>
      <c r="G14" s="18"/>
      <c r="H14" s="63" t="e">
        <f>+G14/'３　経営実績'!$F$10</f>
        <v>#DIV/0!</v>
      </c>
      <c r="I14" s="75"/>
      <c r="J14" s="1" t="s">
        <v>444</v>
      </c>
    </row>
    <row r="15" spans="1:10" ht="19.5" customHeight="1">
      <c r="A15" s="488"/>
      <c r="B15" s="455"/>
      <c r="C15" s="427" t="s">
        <v>50</v>
      </c>
      <c r="D15" s="428"/>
      <c r="E15" s="13"/>
      <c r="F15" s="25"/>
      <c r="G15" s="18"/>
      <c r="H15" s="63" t="e">
        <f>+G15/'３　経営実績'!$F$10</f>
        <v>#DIV/0!</v>
      </c>
      <c r="I15" s="75"/>
      <c r="J15" s="1" t="s">
        <v>445</v>
      </c>
    </row>
    <row r="16" spans="1:10" ht="19.5" customHeight="1">
      <c r="A16" s="488"/>
      <c r="B16" s="455"/>
      <c r="C16" s="451" t="s">
        <v>51</v>
      </c>
      <c r="D16" s="2" t="s">
        <v>53</v>
      </c>
      <c r="E16" s="13"/>
      <c r="F16" s="25"/>
      <c r="G16" s="18"/>
      <c r="H16" s="63" t="e">
        <f>+G16/'３　経営実績'!$F$10</f>
        <v>#DIV/0!</v>
      </c>
      <c r="I16" s="75"/>
      <c r="J16" s="90" t="s">
        <v>440</v>
      </c>
    </row>
    <row r="17" spans="1:10" ht="19.5" customHeight="1">
      <c r="A17" s="488"/>
      <c r="B17" s="455"/>
      <c r="C17" s="452"/>
      <c r="D17" s="2" t="s">
        <v>54</v>
      </c>
      <c r="E17" s="13"/>
      <c r="F17" s="25"/>
      <c r="G17" s="18"/>
      <c r="H17" s="63" t="e">
        <f>+G17/'３　経営実績'!$F$10</f>
        <v>#DIV/0!</v>
      </c>
      <c r="I17" s="75"/>
      <c r="J17" s="1" t="s">
        <v>441</v>
      </c>
    </row>
    <row r="18" spans="1:10" ht="19.5" customHeight="1">
      <c r="A18" s="488"/>
      <c r="B18" s="455"/>
      <c r="C18" s="452"/>
      <c r="D18" s="2" t="s">
        <v>52</v>
      </c>
      <c r="E18" s="13"/>
      <c r="F18" s="25"/>
      <c r="G18" s="18"/>
      <c r="H18" s="63" t="e">
        <f>+G18/'３　経営実績'!$F$10</f>
        <v>#DIV/0!</v>
      </c>
      <c r="I18" s="75"/>
      <c r="J18" s="1" t="s">
        <v>442</v>
      </c>
    </row>
    <row r="19" spans="1:11" ht="19.5" customHeight="1">
      <c r="A19" s="488"/>
      <c r="B19" s="455"/>
      <c r="C19" s="453"/>
      <c r="D19" s="46" t="s">
        <v>47</v>
      </c>
      <c r="E19" s="61"/>
      <c r="F19" s="47"/>
      <c r="G19" s="62">
        <f>SUM(G16:G18)</f>
        <v>0</v>
      </c>
      <c r="H19" s="63" t="e">
        <f>+G19/'３　経営実績'!$F$10</f>
        <v>#DIV/0!</v>
      </c>
      <c r="I19" s="75"/>
      <c r="J19" s="1" t="s">
        <v>446</v>
      </c>
      <c r="K19" s="1" t="s">
        <v>443</v>
      </c>
    </row>
    <row r="20" spans="1:10" ht="19.5" customHeight="1">
      <c r="A20" s="488"/>
      <c r="B20" s="455"/>
      <c r="C20" s="427" t="s">
        <v>55</v>
      </c>
      <c r="D20" s="428"/>
      <c r="E20" s="13"/>
      <c r="F20" s="25"/>
      <c r="G20" s="18"/>
      <c r="H20" s="63" t="e">
        <f>+G20/'３　経営実績'!$F$10</f>
        <v>#DIV/0!</v>
      </c>
      <c r="I20" s="75"/>
      <c r="J20" s="1" t="s">
        <v>447</v>
      </c>
    </row>
    <row r="21" spans="1:10" ht="19.5" customHeight="1">
      <c r="A21" s="488"/>
      <c r="B21" s="455"/>
      <c r="C21" s="427" t="s">
        <v>56</v>
      </c>
      <c r="D21" s="428"/>
      <c r="E21" s="13"/>
      <c r="F21" s="25"/>
      <c r="G21" s="18"/>
      <c r="H21" s="63" t="e">
        <f>+G21/'３　経営実績'!$F$10</f>
        <v>#DIV/0!</v>
      </c>
      <c r="I21" s="75"/>
      <c r="J21" s="1" t="s">
        <v>381</v>
      </c>
    </row>
    <row r="22" spans="1:10" ht="19.5" customHeight="1">
      <c r="A22" s="488"/>
      <c r="B22" s="455"/>
      <c r="C22" s="427" t="s">
        <v>57</v>
      </c>
      <c r="D22" s="428"/>
      <c r="E22" s="13"/>
      <c r="F22" s="25"/>
      <c r="G22" s="18"/>
      <c r="H22" s="63" t="e">
        <f>+G22/'３　経営実績'!$F$10</f>
        <v>#DIV/0!</v>
      </c>
      <c r="I22" s="75"/>
      <c r="J22" s="1" t="s">
        <v>382</v>
      </c>
    </row>
    <row r="23" spans="1:10" ht="19.5" customHeight="1">
      <c r="A23" s="488"/>
      <c r="B23" s="455"/>
      <c r="C23" s="427" t="s">
        <v>58</v>
      </c>
      <c r="D23" s="428"/>
      <c r="E23" s="13"/>
      <c r="F23" s="25"/>
      <c r="G23" s="18"/>
      <c r="H23" s="63" t="e">
        <f>+G23/'３　経営実績'!$F$10</f>
        <v>#DIV/0!</v>
      </c>
      <c r="I23" s="87"/>
      <c r="J23" s="90" t="s">
        <v>448</v>
      </c>
    </row>
    <row r="24" spans="1:11" ht="19.5" customHeight="1">
      <c r="A24" s="488"/>
      <c r="B24" s="455"/>
      <c r="C24" s="461" t="s">
        <v>59</v>
      </c>
      <c r="D24" s="462"/>
      <c r="E24" s="64"/>
      <c r="F24" s="47"/>
      <c r="G24" s="62">
        <f>SUM(G5:G9)+SUM(G12:G15)+SUM(G19:G23)</f>
        <v>0</v>
      </c>
      <c r="H24" s="63" t="e">
        <f>+G24/'３　経営実績'!$F$10</f>
        <v>#DIV/0!</v>
      </c>
      <c r="I24" s="75"/>
      <c r="J24" s="1" t="s">
        <v>450</v>
      </c>
      <c r="K24" s="1" t="s">
        <v>482</v>
      </c>
    </row>
    <row r="25" spans="1:10" ht="19.5" customHeight="1">
      <c r="A25" s="488"/>
      <c r="B25" s="449" t="s">
        <v>60</v>
      </c>
      <c r="C25" s="450"/>
      <c r="D25" s="450"/>
      <c r="E25" s="427"/>
      <c r="F25" s="25"/>
      <c r="G25" s="18"/>
      <c r="H25" s="63" t="e">
        <f>+G25/'３　経営実績'!$F$10</f>
        <v>#DIV/0!</v>
      </c>
      <c r="I25" s="75"/>
      <c r="J25" s="278" t="s">
        <v>386</v>
      </c>
    </row>
    <row r="26" spans="1:10" ht="19.5" customHeight="1">
      <c r="A26" s="488"/>
      <c r="B26" s="449" t="s">
        <v>61</v>
      </c>
      <c r="C26" s="450"/>
      <c r="D26" s="450"/>
      <c r="E26" s="427"/>
      <c r="F26" s="25"/>
      <c r="G26" s="18"/>
      <c r="H26" s="63" t="e">
        <f>+G26/'３　経営実績'!$F$10</f>
        <v>#DIV/0!</v>
      </c>
      <c r="I26" s="75"/>
      <c r="J26" s="1" t="s">
        <v>387</v>
      </c>
    </row>
    <row r="27" spans="1:10" ht="19.5" customHeight="1">
      <c r="A27" s="488"/>
      <c r="B27" s="449" t="s">
        <v>62</v>
      </c>
      <c r="C27" s="450"/>
      <c r="D27" s="450"/>
      <c r="E27" s="427"/>
      <c r="F27" s="25"/>
      <c r="G27" s="18"/>
      <c r="H27" s="63" t="e">
        <f>+G27/'３　経営実績'!$F$10</f>
        <v>#DIV/0!</v>
      </c>
      <c r="I27" s="75"/>
      <c r="J27" s="1" t="s">
        <v>388</v>
      </c>
    </row>
    <row r="28" spans="1:11" ht="19.5" customHeight="1">
      <c r="A28" s="488"/>
      <c r="B28" s="456" t="s">
        <v>170</v>
      </c>
      <c r="C28" s="457"/>
      <c r="D28" s="457"/>
      <c r="E28" s="457"/>
      <c r="F28" s="458"/>
      <c r="G28" s="62">
        <f>'４　当期収入'!F5+'４　当期収入'!F6</f>
        <v>0</v>
      </c>
      <c r="H28" s="63" t="e">
        <f>+G28/'３　経営実績'!$F$10</f>
        <v>#DIV/0!</v>
      </c>
      <c r="I28" s="75"/>
      <c r="J28" s="1" t="s">
        <v>389</v>
      </c>
      <c r="K28" s="1" t="s">
        <v>449</v>
      </c>
    </row>
    <row r="29" spans="1:10" ht="19.5" customHeight="1">
      <c r="A29" s="488"/>
      <c r="B29" s="449" t="s">
        <v>63</v>
      </c>
      <c r="C29" s="450"/>
      <c r="D29" s="450"/>
      <c r="E29" s="427"/>
      <c r="F29" s="25"/>
      <c r="G29" s="22"/>
      <c r="H29" s="63" t="e">
        <f>+G29/'３　経営実績'!$F$10</f>
        <v>#DIV/0!</v>
      </c>
      <c r="I29" s="75"/>
      <c r="J29" s="1" t="s">
        <v>390</v>
      </c>
    </row>
    <row r="30" spans="1:10" ht="19.5" customHeight="1">
      <c r="A30" s="488"/>
      <c r="B30" s="449" t="s">
        <v>64</v>
      </c>
      <c r="C30" s="450"/>
      <c r="D30" s="450"/>
      <c r="E30" s="427"/>
      <c r="F30" s="25"/>
      <c r="G30" s="22"/>
      <c r="H30" s="63" t="e">
        <f>+G30/'３　経営実績'!$F$10</f>
        <v>#DIV/0!</v>
      </c>
      <c r="I30" s="88" t="s">
        <v>509</v>
      </c>
      <c r="J30" s="90" t="s">
        <v>391</v>
      </c>
    </row>
    <row r="31" spans="1:11" ht="19.5" customHeight="1">
      <c r="A31" s="488"/>
      <c r="B31" s="470" t="s">
        <v>65</v>
      </c>
      <c r="C31" s="412"/>
      <c r="D31" s="412"/>
      <c r="E31" s="389"/>
      <c r="F31" s="47"/>
      <c r="G31" s="62">
        <f>G24+G25-G26-G27-G28-G29-G30</f>
        <v>0</v>
      </c>
      <c r="H31" s="63" t="e">
        <f>+G31/'３　経営実績'!$F$10</f>
        <v>#DIV/0!</v>
      </c>
      <c r="I31" s="88" t="s">
        <v>516</v>
      </c>
      <c r="J31" s="1" t="s">
        <v>392</v>
      </c>
      <c r="K31" s="1" t="s">
        <v>451</v>
      </c>
    </row>
    <row r="32" spans="1:11" ht="19.5" customHeight="1">
      <c r="A32" s="488"/>
      <c r="B32" s="470" t="s">
        <v>105</v>
      </c>
      <c r="C32" s="412"/>
      <c r="D32" s="412"/>
      <c r="E32" s="389"/>
      <c r="F32" s="47"/>
      <c r="G32" s="62" t="e">
        <f>+G31/'３　経営実績'!F12*100</f>
        <v>#DIV/0!</v>
      </c>
      <c r="H32" s="63"/>
      <c r="I32" s="75" t="s">
        <v>454</v>
      </c>
      <c r="J32" s="1" t="s">
        <v>393</v>
      </c>
      <c r="K32" s="1" t="s">
        <v>452</v>
      </c>
    </row>
    <row r="33" spans="1:11" ht="19.5" customHeight="1" thickBot="1">
      <c r="A33" s="489"/>
      <c r="B33" s="471" t="s">
        <v>66</v>
      </c>
      <c r="C33" s="472"/>
      <c r="D33" s="472"/>
      <c r="E33" s="472"/>
      <c r="F33" s="473"/>
      <c r="G33" s="66" t="e">
        <f>+G32/'３　経営実績'!F33*3.5</f>
        <v>#DIV/0!</v>
      </c>
      <c r="H33" s="67"/>
      <c r="I33" s="280" t="s">
        <v>455</v>
      </c>
      <c r="J33" s="1" t="s">
        <v>394</v>
      </c>
      <c r="K33" s="1" t="s">
        <v>453</v>
      </c>
    </row>
    <row r="34" spans="1:10" ht="20.25" customHeight="1">
      <c r="A34" s="465" t="s">
        <v>143</v>
      </c>
      <c r="B34" s="476" t="s">
        <v>180</v>
      </c>
      <c r="C34" s="477"/>
      <c r="D34" s="477"/>
      <c r="E34" s="477"/>
      <c r="F34" s="478"/>
      <c r="G34" s="104"/>
      <c r="H34" s="106"/>
      <c r="I34" s="31"/>
      <c r="J34" s="90" t="s">
        <v>395</v>
      </c>
    </row>
    <row r="35" spans="1:10" ht="20.25" customHeight="1">
      <c r="A35" s="466"/>
      <c r="B35" s="479" t="s">
        <v>181</v>
      </c>
      <c r="C35" s="428"/>
      <c r="D35" s="428"/>
      <c r="E35" s="428"/>
      <c r="F35" s="480"/>
      <c r="G35" s="105"/>
      <c r="H35" s="107"/>
      <c r="I35" s="32"/>
      <c r="J35" s="1" t="s">
        <v>398</v>
      </c>
    </row>
    <row r="36" spans="1:10" ht="20.25" customHeight="1">
      <c r="A36" s="466"/>
      <c r="B36" s="103"/>
      <c r="C36" s="41"/>
      <c r="D36" s="41"/>
      <c r="E36" s="13"/>
      <c r="F36" s="32"/>
      <c r="G36" s="105"/>
      <c r="H36" s="107"/>
      <c r="I36" s="32"/>
      <c r="J36" s="1" t="s">
        <v>397</v>
      </c>
    </row>
    <row r="37" spans="1:10" ht="20.25" customHeight="1">
      <c r="A37" s="466"/>
      <c r="B37" s="103"/>
      <c r="C37" s="41"/>
      <c r="D37" s="41"/>
      <c r="E37" s="13"/>
      <c r="F37" s="32"/>
      <c r="G37" s="105"/>
      <c r="H37" s="107"/>
      <c r="I37" s="32"/>
      <c r="J37" s="90" t="s">
        <v>396</v>
      </c>
    </row>
    <row r="38" spans="1:11" ht="20.25" customHeight="1" thickBot="1">
      <c r="A38" s="467"/>
      <c r="B38" s="468" t="s">
        <v>149</v>
      </c>
      <c r="C38" s="469"/>
      <c r="D38" s="469"/>
      <c r="E38" s="469"/>
      <c r="F38" s="115"/>
      <c r="G38" s="116">
        <f>SUM(G34:G37)</f>
        <v>0</v>
      </c>
      <c r="H38" s="117">
        <f>SUM(H34:H37)</f>
        <v>0</v>
      </c>
      <c r="I38" s="33"/>
      <c r="J38" s="90" t="s">
        <v>399</v>
      </c>
      <c r="K38" s="1" t="s">
        <v>456</v>
      </c>
    </row>
    <row r="39" ht="14.25">
      <c r="J39" s="90"/>
    </row>
  </sheetData>
  <sheetProtection/>
  <mergeCells count="36">
    <mergeCell ref="K3:K4"/>
    <mergeCell ref="J3:J4"/>
    <mergeCell ref="A2:I2"/>
    <mergeCell ref="B34:F34"/>
    <mergeCell ref="B35:F35"/>
    <mergeCell ref="C23:D23"/>
    <mergeCell ref="A3:F4"/>
    <mergeCell ref="C9:D9"/>
    <mergeCell ref="A5:A33"/>
    <mergeCell ref="C5:D5"/>
    <mergeCell ref="I3:I4"/>
    <mergeCell ref="A34:A38"/>
    <mergeCell ref="B38:E38"/>
    <mergeCell ref="C13:D13"/>
    <mergeCell ref="B27:E27"/>
    <mergeCell ref="B32:E32"/>
    <mergeCell ref="B26:E26"/>
    <mergeCell ref="B33:F33"/>
    <mergeCell ref="B31:E31"/>
    <mergeCell ref="C6:D6"/>
    <mergeCell ref="G3:G4"/>
    <mergeCell ref="C24:D24"/>
    <mergeCell ref="C14:D14"/>
    <mergeCell ref="C15:D15"/>
    <mergeCell ref="C21:D21"/>
    <mergeCell ref="C7:D7"/>
    <mergeCell ref="B29:E29"/>
    <mergeCell ref="B30:E30"/>
    <mergeCell ref="C10:C12"/>
    <mergeCell ref="C16:C19"/>
    <mergeCell ref="C8:D8"/>
    <mergeCell ref="C22:D22"/>
    <mergeCell ref="C20:D20"/>
    <mergeCell ref="B25:E25"/>
    <mergeCell ref="B5:B24"/>
    <mergeCell ref="B28:F28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portrait" paperSize="9" scale="87" r:id="rId1"/>
  <headerFooter alignWithMargins="0">
    <oddHeader>&amp;R
</oddHeader>
    <oddFooter>&amp;C添付資料　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55" zoomScaleNormal="75" zoomScaleSheetLayoutView="55" zoomScalePageLayoutView="0" workbookViewId="0" topLeftCell="A1">
      <pane xSplit="5" ySplit="4" topLeftCell="F5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B1" sqref="B1"/>
    </sheetView>
  </sheetViews>
  <sheetFormatPr defaultColWidth="11.00390625" defaultRowHeight="13.5"/>
  <cols>
    <col min="1" max="1" width="4.50390625" style="1" customWidth="1"/>
    <col min="2" max="2" width="4.625" style="1" customWidth="1"/>
    <col min="3" max="3" width="14.625" style="1" customWidth="1"/>
    <col min="4" max="4" width="14.00390625" style="1" customWidth="1"/>
    <col min="5" max="5" width="4.50390625" style="1" customWidth="1"/>
    <col min="6" max="6" width="22.125" style="15" bestFit="1" customWidth="1"/>
    <col min="7" max="7" width="15.375" style="15" bestFit="1" customWidth="1"/>
    <col min="8" max="8" width="41.50390625" style="1" bestFit="1" customWidth="1"/>
    <col min="9" max="9" width="4.00390625" style="1" bestFit="1" customWidth="1"/>
    <col min="10" max="10" width="22.00390625" style="1" bestFit="1" customWidth="1"/>
    <col min="11" max="16384" width="11.00390625" style="1" customWidth="1"/>
  </cols>
  <sheetData>
    <row r="1" ht="38.25" customHeight="1">
      <c r="H1" s="120" t="str">
        <f ca="1">MID(CELL("filename"),SEARCH("[",CELL("filename"))+1,SEARCH("]",CELL("filename"))-SEARCH("[",CELL("filename"))-1)</f>
        <v>【酪農】県名_経営者名_診断年度.xls</v>
      </c>
    </row>
    <row r="2" spans="1:8" ht="38.25" customHeight="1" thickBot="1">
      <c r="A2" s="435" t="s">
        <v>269</v>
      </c>
      <c r="B2" s="435"/>
      <c r="C2" s="435"/>
      <c r="D2" s="435"/>
      <c r="E2" s="435"/>
      <c r="F2" s="435"/>
      <c r="G2" s="435"/>
      <c r="H2" s="435"/>
    </row>
    <row r="3" spans="1:10" ht="35.25" customHeight="1">
      <c r="A3" s="118"/>
      <c r="B3" s="497" t="s">
        <v>40</v>
      </c>
      <c r="C3" s="482"/>
      <c r="D3" s="482"/>
      <c r="E3" s="483"/>
      <c r="F3" s="78" t="s">
        <v>68</v>
      </c>
      <c r="G3" s="79" t="s">
        <v>69</v>
      </c>
      <c r="H3" s="463" t="s">
        <v>139</v>
      </c>
      <c r="I3" s="475" t="s">
        <v>514</v>
      </c>
      <c r="J3" s="474" t="s">
        <v>513</v>
      </c>
    </row>
    <row r="4" spans="1:10" ht="15" thickBot="1">
      <c r="A4" s="42"/>
      <c r="B4" s="498"/>
      <c r="C4" s="485"/>
      <c r="D4" s="485"/>
      <c r="E4" s="486"/>
      <c r="F4" s="21" t="s">
        <v>93</v>
      </c>
      <c r="G4" s="72" t="s">
        <v>93</v>
      </c>
      <c r="H4" s="464"/>
      <c r="I4" s="475"/>
      <c r="J4" s="474"/>
    </row>
    <row r="5" spans="1:10" ht="19.5" customHeight="1">
      <c r="A5" s="501" t="s">
        <v>70</v>
      </c>
      <c r="B5" s="490" t="s">
        <v>326</v>
      </c>
      <c r="C5" s="477"/>
      <c r="D5" s="477"/>
      <c r="E5" s="24"/>
      <c r="F5" s="238">
        <f>'４　当期収入'!F4</f>
        <v>0</v>
      </c>
      <c r="G5" s="237" t="e">
        <f>+F5/'３　経営実績'!$F$10</f>
        <v>#DIV/0!</v>
      </c>
      <c r="H5" s="77"/>
      <c r="I5" s="1" t="s">
        <v>357</v>
      </c>
      <c r="J5" s="1" t="s">
        <v>495</v>
      </c>
    </row>
    <row r="6" spans="1:10" ht="19.5" customHeight="1">
      <c r="A6" s="494"/>
      <c r="B6" s="427" t="s">
        <v>458</v>
      </c>
      <c r="C6" s="428"/>
      <c r="D6" s="428"/>
      <c r="E6" s="25"/>
      <c r="F6" s="239">
        <f>'４　当期収入'!F5</f>
        <v>0</v>
      </c>
      <c r="G6" s="68" t="e">
        <f>+F6/'３　経営実績'!$F$10</f>
        <v>#DIV/0!</v>
      </c>
      <c r="H6" s="88"/>
      <c r="I6" s="1" t="s">
        <v>358</v>
      </c>
      <c r="J6" s="1" t="s">
        <v>496</v>
      </c>
    </row>
    <row r="7" spans="1:10" ht="19.5" customHeight="1">
      <c r="A7" s="494"/>
      <c r="B7" s="427" t="s">
        <v>327</v>
      </c>
      <c r="C7" s="428"/>
      <c r="D7" s="428"/>
      <c r="E7" s="25"/>
      <c r="F7" s="239">
        <f>'４　当期収入'!F6</f>
        <v>0</v>
      </c>
      <c r="G7" s="68" t="e">
        <f>+F7/'３　経営実績'!$F$10</f>
        <v>#DIV/0!</v>
      </c>
      <c r="H7" s="88"/>
      <c r="I7" s="1" t="s">
        <v>359</v>
      </c>
      <c r="J7" s="1" t="s">
        <v>497</v>
      </c>
    </row>
    <row r="8" spans="1:10" ht="19.5" customHeight="1">
      <c r="A8" s="494"/>
      <c r="B8" s="427" t="s">
        <v>328</v>
      </c>
      <c r="C8" s="428"/>
      <c r="D8" s="428"/>
      <c r="E8" s="25"/>
      <c r="F8" s="239">
        <f>'４　当期収入'!F7</f>
        <v>0</v>
      </c>
      <c r="G8" s="68" t="e">
        <f>+F8/'３　経営実績'!$F$10</f>
        <v>#DIV/0!</v>
      </c>
      <c r="H8" s="88"/>
      <c r="I8" s="1" t="s">
        <v>360</v>
      </c>
      <c r="J8" s="1" t="s">
        <v>498</v>
      </c>
    </row>
    <row r="9" spans="1:10" ht="19.5" customHeight="1">
      <c r="A9" s="494"/>
      <c r="B9" s="427" t="s">
        <v>329</v>
      </c>
      <c r="C9" s="428"/>
      <c r="D9" s="428"/>
      <c r="E9" s="25"/>
      <c r="F9" s="239">
        <f>'４　当期収入'!F8</f>
        <v>0</v>
      </c>
      <c r="G9" s="68" t="e">
        <f>+F9/'３　経営実績'!$F$10</f>
        <v>#DIV/0!</v>
      </c>
      <c r="H9" s="75"/>
      <c r="I9" s="90" t="s">
        <v>372</v>
      </c>
      <c r="J9" s="90" t="s">
        <v>499</v>
      </c>
    </row>
    <row r="10" spans="1:10" ht="19.5" customHeight="1">
      <c r="A10" s="494"/>
      <c r="B10" s="427" t="s">
        <v>500</v>
      </c>
      <c r="C10" s="428"/>
      <c r="D10" s="428"/>
      <c r="E10" s="25"/>
      <c r="F10" s="239">
        <f>'４　当期収入'!F10+'４　当期収入'!F9</f>
        <v>0</v>
      </c>
      <c r="G10" s="68" t="e">
        <f>+F10/'３　経営実績'!$F$10</f>
        <v>#DIV/0!</v>
      </c>
      <c r="H10" s="75"/>
      <c r="I10" s="1" t="s">
        <v>365</v>
      </c>
      <c r="J10" s="1" t="s">
        <v>501</v>
      </c>
    </row>
    <row r="11" spans="1:9" ht="19.5" customHeight="1">
      <c r="A11" s="494"/>
      <c r="B11" s="427" t="s">
        <v>71</v>
      </c>
      <c r="C11" s="428"/>
      <c r="D11" s="428"/>
      <c r="E11" s="25"/>
      <c r="F11" s="18"/>
      <c r="G11" s="68" t="e">
        <f>+F11/'３　経営実績'!$F$10</f>
        <v>#DIV/0!</v>
      </c>
      <c r="H11" s="75"/>
      <c r="I11" s="1" t="s">
        <v>366</v>
      </c>
    </row>
    <row r="12" spans="1:10" ht="19.5" customHeight="1">
      <c r="A12" s="494"/>
      <c r="B12" s="499" t="s">
        <v>72</v>
      </c>
      <c r="C12" s="500"/>
      <c r="D12" s="500"/>
      <c r="E12" s="47"/>
      <c r="F12" s="62">
        <f>SUM(F9:F11,F5:F6)</f>
        <v>0</v>
      </c>
      <c r="G12" s="68" t="e">
        <f>+F12/'３　経営実績'!$F$10</f>
        <v>#DIV/0!</v>
      </c>
      <c r="H12" s="75"/>
      <c r="I12" s="1" t="s">
        <v>373</v>
      </c>
      <c r="J12" s="1" t="s">
        <v>487</v>
      </c>
    </row>
    <row r="13" spans="1:10" ht="19.5" customHeight="1">
      <c r="A13" s="494" t="s">
        <v>12</v>
      </c>
      <c r="B13" s="389" t="s">
        <v>73</v>
      </c>
      <c r="C13" s="390"/>
      <c r="D13" s="390"/>
      <c r="E13" s="47"/>
      <c r="F13" s="62">
        <f>'５　当期生産費用'!G25</f>
        <v>0</v>
      </c>
      <c r="G13" s="68" t="e">
        <f>+F13/'３　経営実績'!$F$10</f>
        <v>#DIV/0!</v>
      </c>
      <c r="H13" s="75"/>
      <c r="I13" s="1" t="s">
        <v>374</v>
      </c>
      <c r="J13" s="1" t="s">
        <v>488</v>
      </c>
    </row>
    <row r="14" spans="1:10" ht="19.5" customHeight="1">
      <c r="A14" s="494"/>
      <c r="B14" s="389" t="s">
        <v>59</v>
      </c>
      <c r="C14" s="390"/>
      <c r="D14" s="390"/>
      <c r="E14" s="47"/>
      <c r="F14" s="69">
        <f>'５　当期生産費用'!G24</f>
        <v>0</v>
      </c>
      <c r="G14" s="68" t="e">
        <f>+F14/'３　経営実績'!$F$10</f>
        <v>#DIV/0!</v>
      </c>
      <c r="H14" s="75"/>
      <c r="I14" s="1" t="s">
        <v>481</v>
      </c>
      <c r="J14" s="1" t="s">
        <v>489</v>
      </c>
    </row>
    <row r="15" spans="1:10" ht="19.5" customHeight="1">
      <c r="A15" s="494"/>
      <c r="B15" s="389" t="s">
        <v>61</v>
      </c>
      <c r="C15" s="390"/>
      <c r="D15" s="390"/>
      <c r="E15" s="47"/>
      <c r="F15" s="62">
        <f>'５　当期生産費用'!G26</f>
        <v>0</v>
      </c>
      <c r="G15" s="68" t="e">
        <f>+F15/'３　経営実績'!$F$10</f>
        <v>#DIV/0!</v>
      </c>
      <c r="H15" s="75"/>
      <c r="I15" s="1" t="s">
        <v>375</v>
      </c>
      <c r="J15" s="1" t="s">
        <v>490</v>
      </c>
    </row>
    <row r="16" spans="1:10" ht="19.5" customHeight="1">
      <c r="A16" s="494"/>
      <c r="B16" s="389" t="s">
        <v>62</v>
      </c>
      <c r="C16" s="390"/>
      <c r="D16" s="390"/>
      <c r="E16" s="47"/>
      <c r="F16" s="62">
        <f>'５　当期生産費用'!G27</f>
        <v>0</v>
      </c>
      <c r="G16" s="68" t="e">
        <f>+F16/'３　経営実績'!$F$10</f>
        <v>#DIV/0!</v>
      </c>
      <c r="H16" s="75"/>
      <c r="I16" s="90" t="s">
        <v>483</v>
      </c>
      <c r="J16" s="1" t="s">
        <v>491</v>
      </c>
    </row>
    <row r="17" spans="1:9" ht="19.5" customHeight="1">
      <c r="A17" s="494"/>
      <c r="B17" s="427" t="s">
        <v>74</v>
      </c>
      <c r="C17" s="428"/>
      <c r="D17" s="428"/>
      <c r="E17" s="25"/>
      <c r="F17" s="23"/>
      <c r="G17" s="68" t="e">
        <f>+F17/'３　経営実績'!$F$10</f>
        <v>#DIV/0!</v>
      </c>
      <c r="H17" s="88"/>
      <c r="I17" s="1" t="s">
        <v>484</v>
      </c>
    </row>
    <row r="18" spans="1:10" ht="19.5" customHeight="1">
      <c r="A18" s="494"/>
      <c r="B18" s="389" t="s">
        <v>75</v>
      </c>
      <c r="C18" s="390"/>
      <c r="D18" s="390"/>
      <c r="E18" s="47"/>
      <c r="F18" s="62">
        <f>F13+F14-F15-F16-F17</f>
        <v>0</v>
      </c>
      <c r="G18" s="68" t="e">
        <f>+F18/'３　経営実績'!$F$10</f>
        <v>#DIV/0!</v>
      </c>
      <c r="H18" s="88" t="s">
        <v>486</v>
      </c>
      <c r="I18" s="1" t="s">
        <v>479</v>
      </c>
      <c r="J18" s="1" t="s">
        <v>485</v>
      </c>
    </row>
    <row r="19" spans="1:10" ht="19.5" customHeight="1">
      <c r="A19" s="495" t="s">
        <v>76</v>
      </c>
      <c r="B19" s="390"/>
      <c r="C19" s="390"/>
      <c r="D19" s="390"/>
      <c r="E19" s="47"/>
      <c r="F19" s="62">
        <f>F12-F18</f>
        <v>0</v>
      </c>
      <c r="G19" s="68" t="e">
        <f>+F19/'３　経営実績'!$F$10</f>
        <v>#DIV/0!</v>
      </c>
      <c r="H19" s="75" t="s">
        <v>493</v>
      </c>
      <c r="I19" s="1" t="s">
        <v>471</v>
      </c>
      <c r="J19" s="1" t="s">
        <v>480</v>
      </c>
    </row>
    <row r="20" spans="1:9" ht="19.5" customHeight="1">
      <c r="A20" s="496" t="s">
        <v>171</v>
      </c>
      <c r="B20" s="427" t="s">
        <v>77</v>
      </c>
      <c r="C20" s="428"/>
      <c r="D20" s="428"/>
      <c r="E20" s="25"/>
      <c r="F20" s="18"/>
      <c r="G20" s="68" t="e">
        <f>+F20/'３　経営実績'!$F$10</f>
        <v>#DIV/0!</v>
      </c>
      <c r="H20" s="75"/>
      <c r="I20" s="1" t="s">
        <v>473</v>
      </c>
    </row>
    <row r="21" spans="1:9" ht="19.5" customHeight="1">
      <c r="A21" s="496"/>
      <c r="B21" s="427" t="s">
        <v>78</v>
      </c>
      <c r="C21" s="428"/>
      <c r="D21" s="428"/>
      <c r="E21" s="25"/>
      <c r="F21" s="18"/>
      <c r="G21" s="68" t="e">
        <f>+F21/'３　経営実績'!$F$10</f>
        <v>#DIV/0!</v>
      </c>
      <c r="H21" s="75"/>
      <c r="I21" s="1" t="s">
        <v>474</v>
      </c>
    </row>
    <row r="22" spans="1:9" ht="19.5" customHeight="1">
      <c r="A22" s="496"/>
      <c r="B22" s="9" t="s">
        <v>178</v>
      </c>
      <c r="C22" s="41"/>
      <c r="D22" s="41"/>
      <c r="E22" s="25"/>
      <c r="F22" s="18"/>
      <c r="G22" s="68" t="e">
        <f>+F22/'３　経営実績'!$F$10</f>
        <v>#DIV/0!</v>
      </c>
      <c r="H22" s="75"/>
      <c r="I22" s="1" t="s">
        <v>475</v>
      </c>
    </row>
    <row r="23" spans="1:9" ht="19.5" customHeight="1">
      <c r="A23" s="496"/>
      <c r="B23" s="427" t="s">
        <v>79</v>
      </c>
      <c r="C23" s="428"/>
      <c r="D23" s="428"/>
      <c r="E23" s="25"/>
      <c r="F23" s="18"/>
      <c r="G23" s="68" t="e">
        <f>+F23/'３　経営実績'!$F$10</f>
        <v>#DIV/0!</v>
      </c>
      <c r="H23" s="75"/>
      <c r="I23" s="90" t="s">
        <v>476</v>
      </c>
    </row>
    <row r="24" spans="1:9" ht="19.5" customHeight="1">
      <c r="A24" s="496"/>
      <c r="B24" s="427" t="s">
        <v>114</v>
      </c>
      <c r="C24" s="428"/>
      <c r="D24" s="428"/>
      <c r="E24" s="25"/>
      <c r="F24" s="18"/>
      <c r="G24" s="68" t="e">
        <f>+F24/'３　経営実績'!$F$10</f>
        <v>#DIV/0!</v>
      </c>
      <c r="H24" s="75"/>
      <c r="I24" s="1" t="s">
        <v>477</v>
      </c>
    </row>
    <row r="25" spans="1:10" ht="19.5" customHeight="1">
      <c r="A25" s="496"/>
      <c r="B25" s="389" t="s">
        <v>80</v>
      </c>
      <c r="C25" s="390"/>
      <c r="D25" s="390"/>
      <c r="E25" s="47"/>
      <c r="F25" s="62">
        <f>SUM(F20:F24)</f>
        <v>0</v>
      </c>
      <c r="G25" s="68" t="e">
        <f>+F25/'３　経営実績'!$F$10</f>
        <v>#DIV/0!</v>
      </c>
      <c r="H25" s="75"/>
      <c r="I25" s="278" t="s">
        <v>386</v>
      </c>
      <c r="J25" s="1" t="s">
        <v>478</v>
      </c>
    </row>
    <row r="26" spans="1:10" ht="19.5" customHeight="1">
      <c r="A26" s="495" t="s">
        <v>81</v>
      </c>
      <c r="B26" s="390"/>
      <c r="C26" s="390"/>
      <c r="D26" s="390"/>
      <c r="E26" s="47"/>
      <c r="F26" s="62">
        <f>F19-F25</f>
        <v>0</v>
      </c>
      <c r="G26" s="68" t="e">
        <f>+F26/'３　経営実績'!$F$10</f>
        <v>#DIV/0!</v>
      </c>
      <c r="H26" s="75" t="s">
        <v>492</v>
      </c>
      <c r="I26" s="1" t="s">
        <v>387</v>
      </c>
      <c r="J26" s="1" t="s">
        <v>472</v>
      </c>
    </row>
    <row r="27" spans="1:9" ht="19.5" customHeight="1">
      <c r="A27" s="494" t="s">
        <v>82</v>
      </c>
      <c r="B27" s="427" t="s">
        <v>83</v>
      </c>
      <c r="C27" s="428"/>
      <c r="D27" s="428"/>
      <c r="E27" s="25"/>
      <c r="F27" s="44"/>
      <c r="G27" s="68" t="e">
        <f>+F27/'３　経営実績'!$F$10</f>
        <v>#DIV/0!</v>
      </c>
      <c r="H27" s="75"/>
      <c r="I27" s="1" t="s">
        <v>388</v>
      </c>
    </row>
    <row r="28" spans="1:10" ht="19.5" customHeight="1">
      <c r="A28" s="494"/>
      <c r="B28" s="491" t="s">
        <v>84</v>
      </c>
      <c r="C28" s="492"/>
      <c r="D28" s="492"/>
      <c r="E28" s="493"/>
      <c r="F28" s="68">
        <f>'４　当期収入'!F12</f>
        <v>0</v>
      </c>
      <c r="G28" s="68" t="e">
        <f>+F28/'３　経営実績'!$F$10</f>
        <v>#DIV/0!</v>
      </c>
      <c r="H28" s="88"/>
      <c r="I28" s="1" t="s">
        <v>389</v>
      </c>
      <c r="J28" s="1" t="s">
        <v>466</v>
      </c>
    </row>
    <row r="29" spans="1:9" ht="19.5" customHeight="1">
      <c r="A29" s="494"/>
      <c r="B29" s="427" t="s">
        <v>85</v>
      </c>
      <c r="C29" s="428"/>
      <c r="D29" s="428"/>
      <c r="E29" s="25"/>
      <c r="F29" s="18"/>
      <c r="G29" s="68" t="e">
        <f>+F29/'３　経営実績'!$F$10</f>
        <v>#DIV/0!</v>
      </c>
      <c r="H29" s="75"/>
      <c r="I29" s="1" t="s">
        <v>390</v>
      </c>
    </row>
    <row r="30" spans="1:10" ht="19.5" customHeight="1">
      <c r="A30" s="494"/>
      <c r="B30" s="491" t="s">
        <v>126</v>
      </c>
      <c r="C30" s="492"/>
      <c r="D30" s="492"/>
      <c r="E30" s="493"/>
      <c r="F30" s="244">
        <f>'４　当期収入'!F11+'４　当期収入'!F13+'４　当期収入'!F14</f>
        <v>0</v>
      </c>
      <c r="G30" s="68" t="e">
        <f>+F30/'３　経営実績'!$F$10</f>
        <v>#DIV/0!</v>
      </c>
      <c r="H30" s="75"/>
      <c r="I30" s="90" t="s">
        <v>391</v>
      </c>
      <c r="J30" s="1" t="s">
        <v>470</v>
      </c>
    </row>
    <row r="31" spans="1:10" ht="19.5" customHeight="1">
      <c r="A31" s="494"/>
      <c r="B31" s="389" t="s">
        <v>80</v>
      </c>
      <c r="C31" s="390"/>
      <c r="D31" s="390"/>
      <c r="E31" s="47"/>
      <c r="F31" s="62">
        <f>SUM(F27:F30)</f>
        <v>0</v>
      </c>
      <c r="G31" s="68" t="e">
        <f>+F31/'３　経営実績'!$F$10</f>
        <v>#DIV/0!</v>
      </c>
      <c r="H31" s="75"/>
      <c r="I31" s="1" t="s">
        <v>392</v>
      </c>
      <c r="J31" s="1" t="s">
        <v>467</v>
      </c>
    </row>
    <row r="32" spans="1:9" ht="19.5" customHeight="1">
      <c r="A32" s="494" t="s">
        <v>86</v>
      </c>
      <c r="B32" s="427" t="s">
        <v>87</v>
      </c>
      <c r="C32" s="428"/>
      <c r="D32" s="428"/>
      <c r="E32" s="25"/>
      <c r="F32" s="18"/>
      <c r="G32" s="68" t="e">
        <f>+F32/'３　経営実績'!$F$10</f>
        <v>#DIV/0!</v>
      </c>
      <c r="H32" s="75"/>
      <c r="I32" s="1" t="s">
        <v>393</v>
      </c>
    </row>
    <row r="33" spans="1:9" ht="19.5" customHeight="1">
      <c r="A33" s="494"/>
      <c r="B33" s="427" t="s">
        <v>89</v>
      </c>
      <c r="C33" s="428"/>
      <c r="D33" s="428"/>
      <c r="E33" s="25"/>
      <c r="F33" s="18"/>
      <c r="G33" s="68" t="e">
        <f>+F33/'３　経営実績'!$F$10</f>
        <v>#DIV/0!</v>
      </c>
      <c r="H33" s="75"/>
      <c r="I33" s="1" t="s">
        <v>394</v>
      </c>
    </row>
    <row r="34" spans="1:9" ht="19.5" customHeight="1">
      <c r="A34" s="494"/>
      <c r="B34" s="427" t="s">
        <v>88</v>
      </c>
      <c r="C34" s="428"/>
      <c r="D34" s="428"/>
      <c r="E34" s="25"/>
      <c r="F34" s="18"/>
      <c r="G34" s="68" t="e">
        <f>+F34/'３　経営実績'!$F$10</f>
        <v>#DIV/0!</v>
      </c>
      <c r="H34" s="75"/>
      <c r="I34" s="279" t="s">
        <v>462</v>
      </c>
    </row>
    <row r="35" spans="1:9" ht="19.5" customHeight="1">
      <c r="A35" s="494"/>
      <c r="B35" s="427" t="s">
        <v>90</v>
      </c>
      <c r="C35" s="428"/>
      <c r="D35" s="428"/>
      <c r="E35" s="25"/>
      <c r="F35" s="18"/>
      <c r="G35" s="68" t="e">
        <f>+F35/'３　経営実績'!$F$10</f>
        <v>#DIV/0!</v>
      </c>
      <c r="H35" s="75"/>
      <c r="I35" s="233" t="s">
        <v>463</v>
      </c>
    </row>
    <row r="36" spans="1:9" ht="19.5" customHeight="1">
      <c r="A36" s="494"/>
      <c r="B36" s="427" t="s">
        <v>71</v>
      </c>
      <c r="C36" s="428"/>
      <c r="D36" s="428"/>
      <c r="E36" s="25"/>
      <c r="F36" s="18"/>
      <c r="G36" s="68" t="e">
        <f>+F36/'３　経営実績'!$F$10</f>
        <v>#DIV/0!</v>
      </c>
      <c r="H36" s="75"/>
      <c r="I36" s="233" t="s">
        <v>464</v>
      </c>
    </row>
    <row r="37" spans="1:10" ht="19.5" customHeight="1">
      <c r="A37" s="494"/>
      <c r="B37" s="389" t="s">
        <v>80</v>
      </c>
      <c r="C37" s="390"/>
      <c r="D37" s="390"/>
      <c r="E37" s="47"/>
      <c r="F37" s="62">
        <f>SUM(F32:F36)</f>
        <v>0</v>
      </c>
      <c r="G37" s="68" t="e">
        <f>+F37/'３　経営実績'!$F$10</f>
        <v>#DIV/0!</v>
      </c>
      <c r="H37" s="75"/>
      <c r="I37" s="279" t="s">
        <v>460</v>
      </c>
      <c r="J37" s="1" t="s">
        <v>465</v>
      </c>
    </row>
    <row r="38" spans="1:10" ht="19.5" customHeight="1">
      <c r="A38" s="495" t="s">
        <v>91</v>
      </c>
      <c r="B38" s="390"/>
      <c r="C38" s="390"/>
      <c r="D38" s="390"/>
      <c r="E38" s="47"/>
      <c r="F38" s="62">
        <f>F26+F31-F37</f>
        <v>0</v>
      </c>
      <c r="G38" s="68" t="e">
        <f>+F38/'３　経営実績'!$F$10</f>
        <v>#DIV/0!</v>
      </c>
      <c r="H38" s="75" t="s">
        <v>494</v>
      </c>
      <c r="I38" s="279" t="s">
        <v>431</v>
      </c>
      <c r="J38" s="1" t="s">
        <v>461</v>
      </c>
    </row>
    <row r="39" spans="1:10" ht="19.5" customHeight="1" thickBot="1">
      <c r="A39" s="471" t="s">
        <v>92</v>
      </c>
      <c r="B39" s="472"/>
      <c r="C39" s="472"/>
      <c r="D39" s="472"/>
      <c r="E39" s="65"/>
      <c r="F39" s="70">
        <f>+F38+F22+'５　当期生産費用'!G11</f>
        <v>0</v>
      </c>
      <c r="G39" s="71" t="e">
        <f>+F39/'３　経営実績'!$F$10</f>
        <v>#DIV/0!</v>
      </c>
      <c r="H39" s="76" t="s">
        <v>264</v>
      </c>
      <c r="I39" s="279" t="s">
        <v>400</v>
      </c>
      <c r="J39" s="1" t="s">
        <v>459</v>
      </c>
    </row>
    <row r="40" spans="1:7" ht="19.5" customHeight="1">
      <c r="A40" s="20"/>
      <c r="B40" s="20"/>
      <c r="C40" s="20"/>
      <c r="D40" s="20"/>
      <c r="E40" s="34"/>
      <c r="F40" s="35"/>
      <c r="G40" s="36"/>
    </row>
    <row r="41" spans="5:7" ht="24" customHeight="1">
      <c r="E41" s="4"/>
      <c r="F41" s="37"/>
      <c r="G41" s="19"/>
    </row>
    <row r="43" spans="2:7" ht="14.25">
      <c r="B43" s="10" t="s">
        <v>97</v>
      </c>
      <c r="C43" s="11"/>
      <c r="D43" s="11"/>
      <c r="E43" s="12"/>
      <c r="F43" s="16"/>
      <c r="G43" s="16"/>
    </row>
    <row r="44" spans="2:7" ht="14.25">
      <c r="B44" s="10" t="s">
        <v>102</v>
      </c>
      <c r="C44" s="11"/>
      <c r="D44" s="11"/>
      <c r="E44" s="12"/>
      <c r="F44" s="16"/>
      <c r="G44" s="16"/>
    </row>
    <row r="45" spans="2:7" ht="14.25">
      <c r="B45" s="10" t="s">
        <v>103</v>
      </c>
      <c r="C45" s="11"/>
      <c r="D45" s="11"/>
      <c r="E45" s="12"/>
      <c r="F45" s="16"/>
      <c r="G45" s="16"/>
    </row>
    <row r="46" spans="2:7" ht="14.25">
      <c r="B46" s="10" t="s">
        <v>98</v>
      </c>
      <c r="C46" s="11"/>
      <c r="D46" s="11"/>
      <c r="E46" s="12"/>
      <c r="F46" s="16"/>
      <c r="G46" s="16"/>
    </row>
    <row r="47" spans="2:7" ht="14.25">
      <c r="B47" s="10" t="s">
        <v>104</v>
      </c>
      <c r="C47" s="11"/>
      <c r="D47" s="11"/>
      <c r="E47" s="12"/>
      <c r="F47" s="16"/>
      <c r="G47" s="16"/>
    </row>
    <row r="48" spans="2:7" ht="14.25">
      <c r="B48" s="10" t="s">
        <v>96</v>
      </c>
      <c r="C48" s="11"/>
      <c r="D48" s="11"/>
      <c r="E48" s="12"/>
      <c r="F48" s="17"/>
      <c r="G48" s="16"/>
    </row>
    <row r="49" spans="2:7" ht="14.25">
      <c r="B49" s="10" t="s">
        <v>101</v>
      </c>
      <c r="C49" s="11"/>
      <c r="D49" s="11"/>
      <c r="E49" s="12"/>
      <c r="F49" s="16"/>
      <c r="G49" s="16"/>
    </row>
    <row r="50" spans="2:7" ht="14.25">
      <c r="B50" s="10" t="s">
        <v>100</v>
      </c>
      <c r="C50" s="11"/>
      <c r="D50" s="11"/>
      <c r="E50" s="12"/>
      <c r="F50" s="16"/>
      <c r="G50" s="16"/>
    </row>
    <row r="51" spans="2:7" ht="14.25">
      <c r="B51" s="10" t="s">
        <v>99</v>
      </c>
      <c r="C51" s="11"/>
      <c r="D51" s="11"/>
      <c r="E51" s="12"/>
      <c r="F51" s="16"/>
      <c r="G51" s="16"/>
    </row>
  </sheetData>
  <sheetProtection/>
  <mergeCells count="44">
    <mergeCell ref="I3:I4"/>
    <mergeCell ref="J3:J4"/>
    <mergeCell ref="A2:H2"/>
    <mergeCell ref="A19:D19"/>
    <mergeCell ref="A5:A12"/>
    <mergeCell ref="A13:A18"/>
    <mergeCell ref="B16:D16"/>
    <mergeCell ref="B5:D5"/>
    <mergeCell ref="B15:D15"/>
    <mergeCell ref="B6:D6"/>
    <mergeCell ref="B10:D10"/>
    <mergeCell ref="B7:D7"/>
    <mergeCell ref="B8:D8"/>
    <mergeCell ref="B3:E4"/>
    <mergeCell ref="B17:D17"/>
    <mergeCell ref="B11:D11"/>
    <mergeCell ref="B13:D13"/>
    <mergeCell ref="B14:D14"/>
    <mergeCell ref="B12:D12"/>
    <mergeCell ref="A26:D26"/>
    <mergeCell ref="A20:A25"/>
    <mergeCell ref="B23:D23"/>
    <mergeCell ref="B24:D24"/>
    <mergeCell ref="B20:D20"/>
    <mergeCell ref="B21:D21"/>
    <mergeCell ref="B37:D37"/>
    <mergeCell ref="B29:D29"/>
    <mergeCell ref="B31:D31"/>
    <mergeCell ref="B32:D32"/>
    <mergeCell ref="A38:D38"/>
    <mergeCell ref="B34:D34"/>
    <mergeCell ref="B36:D36"/>
    <mergeCell ref="B33:D33"/>
    <mergeCell ref="B30:E30"/>
    <mergeCell ref="B28:E28"/>
    <mergeCell ref="H3:H4"/>
    <mergeCell ref="A39:D39"/>
    <mergeCell ref="B9:D9"/>
    <mergeCell ref="B25:D25"/>
    <mergeCell ref="B27:D27"/>
    <mergeCell ref="B18:D18"/>
    <mergeCell ref="A27:A31"/>
    <mergeCell ref="B35:D35"/>
    <mergeCell ref="A32:A37"/>
  </mergeCells>
  <printOptions/>
  <pageMargins left="0.5905511811023623" right="0.3937007874015748" top="0.7874015748031497" bottom="0.5905511811023623" header="0.5118110236220472" footer="0.5118110236220472"/>
  <pageSetup fitToHeight="0" fitToWidth="1" horizontalDpi="600" verticalDpi="600" orientation="portrait" paperSize="9" scale="78" r:id="rId1"/>
  <headerFooter alignWithMargins="0">
    <oddFooter>&amp;C添付資料　&amp;P ページ</oddFooter>
  </headerFooter>
  <rowBreaks count="1" manualBreakCount="1">
    <brk id="5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y-handa</cp:lastModifiedBy>
  <cp:lastPrinted>2020-05-23T07:47:21Z</cp:lastPrinted>
  <dcterms:created xsi:type="dcterms:W3CDTF">2004-08-12T05:55:17Z</dcterms:created>
  <dcterms:modified xsi:type="dcterms:W3CDTF">2020-06-17T11:35:14Z</dcterms:modified>
  <cp:category/>
  <cp:version/>
  <cp:contentType/>
  <cp:contentStatus/>
</cp:coreProperties>
</file>